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5"/>
  </bookViews>
  <sheets>
    <sheet name="1. RAČUN PRIH. I RASH. " sheetId="1" r:id="rId1"/>
    <sheet name="2. OPĆI 1." sheetId="2" r:id="rId2"/>
    <sheet name="3. OPĆI 2." sheetId="3" r:id="rId3"/>
    <sheet name="4. ORGANIZACIJSKI" sheetId="4" r:id="rId4"/>
    <sheet name="5. PROGRAMSKI" sheetId="5" r:id="rId5"/>
    <sheet name="6. PRIČUVA" sheetId="6" r:id="rId6"/>
  </sheets>
  <definedNames>
    <definedName name="_xlnm.Print_Titles" localSheetId="1">'2. OPĆI 1.'!$5:$5</definedName>
    <definedName name="_xlnm.Print_Titles" localSheetId="3">'4. ORGANIZACIJSKI'!$26:$26</definedName>
    <definedName name="_xlnm.Print_Titles" localSheetId="4">'5. PROGRAMSKI'!$2:$2</definedName>
    <definedName name="_xlnm.Print_Area" localSheetId="3">'4. ORGANIZACIJSKI'!$A$137:$J$178</definedName>
    <definedName name="_xlnm.Print_Area" localSheetId="4">'5. PROGRAMSKI'!$A$204:$G$299</definedName>
  </definedNames>
  <calcPr fullCalcOnLoad="1"/>
</workbook>
</file>

<file path=xl/sharedStrings.xml><?xml version="1.0" encoding="utf-8"?>
<sst xmlns="http://schemas.openxmlformats.org/spreadsheetml/2006/main" count="3686" uniqueCount="847">
  <si>
    <t>A. RAČUN PRIHODA I RASHODA</t>
  </si>
  <si>
    <t>Prihodi od prodaje nefinancijske imovine</t>
  </si>
  <si>
    <t/>
  </si>
  <si>
    <t>B. RAČUN ZADUŽIVANJA/FINANCIRANJA</t>
  </si>
  <si>
    <t>NETO ZADUŽIVANJE/FINANCIRANJE</t>
  </si>
  <si>
    <t>Opis</t>
  </si>
  <si>
    <t>61</t>
  </si>
  <si>
    <t>Prihodi od poreza</t>
  </si>
  <si>
    <t>611</t>
  </si>
  <si>
    <t>Porez i prirez na dohodak</t>
  </si>
  <si>
    <t>6111</t>
  </si>
  <si>
    <t>Porez i prirez na dohodak od nesamostalnog rada</t>
  </si>
  <si>
    <t>6114</t>
  </si>
  <si>
    <t>Porez i prirez na dohodak od kapitala</t>
  </si>
  <si>
    <t>613</t>
  </si>
  <si>
    <t>Porezi na imovinu</t>
  </si>
  <si>
    <t>6131</t>
  </si>
  <si>
    <t>Stalni porezi na nepokretnu imovinu (zemlju, zgrade, kuće i ostalo)</t>
  </si>
  <si>
    <t>6134</t>
  </si>
  <si>
    <t>Povremeni porezi na imovinu</t>
  </si>
  <si>
    <t>614</t>
  </si>
  <si>
    <t>Porezi na robu i usluge</t>
  </si>
  <si>
    <t>6142</t>
  </si>
  <si>
    <t>Porez na promet</t>
  </si>
  <si>
    <t>6145</t>
  </si>
  <si>
    <t>Porezi na korištenje dobara ili izvođenje aktivnosti</t>
  </si>
  <si>
    <t>616</t>
  </si>
  <si>
    <t>Ostali prihodi od poreza</t>
  </si>
  <si>
    <t>6163</t>
  </si>
  <si>
    <t>Ostali neraspoređeni prihodi od poreza</t>
  </si>
  <si>
    <t>63</t>
  </si>
  <si>
    <t>Pomoći iz inozemstva i od subjekata unutar općeg proračuna</t>
  </si>
  <si>
    <t>633</t>
  </si>
  <si>
    <t>Pomoći proračunu iz drugih proračuna</t>
  </si>
  <si>
    <t>6331</t>
  </si>
  <si>
    <t>Tekuće pomoći proračunu iz drugih proračuna</t>
  </si>
  <si>
    <t>6332</t>
  </si>
  <si>
    <t>Kapitalne pomoći proračunu iz drugih proračuna</t>
  </si>
  <si>
    <t>634</t>
  </si>
  <si>
    <t>Pomoći od izvanproračunskih korisnika</t>
  </si>
  <si>
    <t>6341</t>
  </si>
  <si>
    <t>Tekuće pomoći od izvanproračunskih korisnika</t>
  </si>
  <si>
    <t>6342</t>
  </si>
  <si>
    <t>Kapitalne pomoći od izvanproračunskih korisnika</t>
  </si>
  <si>
    <t>635</t>
  </si>
  <si>
    <t>Pomoći izravnanja za decentralizirane funkcije</t>
  </si>
  <si>
    <t>6351</t>
  </si>
  <si>
    <t>Tekuće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</si>
  <si>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</si>
  <si>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</si>
  <si>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</si>
  <si>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</si>
  <si>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638</t>
  </si>
  <si>
    <t>Pomoći temeljem prijenosa EU sredstava</t>
  </si>
  <si>
    <t>6381</t>
  </si>
  <si>
    <t>Tekuće pomoći  temeljem prijenosa EU sredstava</t>
  </si>
  <si>
    <t>6382</t>
  </si>
  <si>
    <t>Kapitalne pomoći  temeljem prijenosa EU sredstava</t>
  </si>
  <si>
    <t>64</t>
  </si>
  <si>
    <t>Prihodi od imovine</t>
  </si>
  <si>
    <t>641</t>
  </si>
  <si>
    <t>Prihodi od financijske imovine</t>
  </si>
  <si>
    <t>6413</t>
  </si>
  <si>
    <t>Kamate na oročena sredstva i depozite po viđenju</t>
  </si>
  <si>
    <t>642</t>
  </si>
  <si>
    <t>Prihodi od nefinancijske imovine</t>
  </si>
  <si>
    <t>6421</t>
  </si>
  <si>
    <t>Naknade za koncesije</t>
  </si>
  <si>
    <t>6422</t>
  </si>
  <si>
    <t>Prihodi od zakupa i iznajmljivanja imovine</t>
  </si>
  <si>
    <t>6423</t>
  </si>
  <si>
    <t>Naknada za korištenje nefinancijske imovine</t>
  </si>
  <si>
    <t>6429</t>
  </si>
  <si>
    <t>Ostali prihodi od nefinancijske imovine</t>
  </si>
  <si>
    <t>65</t>
  </si>
  <si>
    <t>Prihodi od upravnih i administrativnih pristojbi, pristojbi po posebnim propisima i naknada</t>
  </si>
  <si>
    <t>651</t>
  </si>
  <si>
    <t>Upravne i administrativne pristojbe</t>
  </si>
  <si>
    <t>6512</t>
  </si>
  <si>
    <t>Županijske, gradske i općinske pristojbe i naknade</t>
  </si>
  <si>
    <t>6513</t>
  </si>
  <si>
    <t>Ostale upravne pristojbe i naknade</t>
  </si>
  <si>
    <t>6514</t>
  </si>
  <si>
    <t>Ostale pristojbe i naknade</t>
  </si>
  <si>
    <t>652</t>
  </si>
  <si>
    <t>Prihodi po posebnim propisima</t>
  </si>
  <si>
    <t>6522</t>
  </si>
  <si>
    <t>Prihodi vodnog gospodarstva</t>
  </si>
  <si>
    <t>6524</t>
  </si>
  <si>
    <t>Doprinosi za šume</t>
  </si>
  <si>
    <t>6526</t>
  </si>
  <si>
    <t>Ostali nespomenuti prihodi</t>
  </si>
  <si>
    <t>653</t>
  </si>
  <si>
    <t>Komunalni doprinosi i naknade</t>
  </si>
  <si>
    <t>6531</t>
  </si>
  <si>
    <t>Komunalni doprinosi</t>
  </si>
  <si>
    <t>6532</t>
  </si>
  <si>
    <t>Komunalne naknade</t>
  </si>
  <si>
    <t>66</t>
  </si>
  <si>
    <t>Prihodi od prodaje proizvoda i robe te pruženih usluga i prihodi od donacija</t>
  </si>
  <si>
    <t>661</t>
  </si>
  <si>
    <t>Prihodi od prodaje proizvoda i robe te pruženih usluga</t>
  </si>
  <si>
    <t>6614</t>
  </si>
  <si>
    <t>Prihodi od prodaje proizvoda i robe</t>
  </si>
  <si>
    <t>6615</t>
  </si>
  <si>
    <t>Prihodi od pruženih usluga</t>
  </si>
  <si>
    <t>663</t>
  </si>
  <si>
    <t>Donacije od pravnih i fizičkih osoba izvan općeg proračuna</t>
  </si>
  <si>
    <t>6631</t>
  </si>
  <si>
    <t>Tekuće donacije</t>
  </si>
  <si>
    <t>Kapitalne donacije</t>
  </si>
  <si>
    <t>68</t>
  </si>
  <si>
    <t>Kazne, upravne mjere i ostali prihodi</t>
  </si>
  <si>
    <t>681</t>
  </si>
  <si>
    <t>Kazne i upravne mjere</t>
  </si>
  <si>
    <t>6819</t>
  </si>
  <si>
    <t>Ostale kazne</t>
  </si>
  <si>
    <t>683</t>
  </si>
  <si>
    <t>Ostali prihodi</t>
  </si>
  <si>
    <t>6831</t>
  </si>
  <si>
    <t>71</t>
  </si>
  <si>
    <t>Prihodi od prodaje neproizvedene dugotrajne imovine</t>
  </si>
  <si>
    <t>711</t>
  </si>
  <si>
    <t>Prihodi od prodaje materijalne imovine - prirodnih bogatstava</t>
  </si>
  <si>
    <t>7111</t>
  </si>
  <si>
    <t>Zemljište</t>
  </si>
  <si>
    <t>72</t>
  </si>
  <si>
    <t>Prihodi od prodaje proizvedene dugotrajne imovine</t>
  </si>
  <si>
    <t>721</t>
  </si>
  <si>
    <t>Prihodi od prodaje građevinskih objekata</t>
  </si>
  <si>
    <t>7211</t>
  </si>
  <si>
    <t>Stambeni objekti</t>
  </si>
  <si>
    <t>7214</t>
  </si>
  <si>
    <t>Ostali građevinski objekti</t>
  </si>
  <si>
    <t>Uredska oprema i namještaj</t>
  </si>
  <si>
    <t>Komunikacijska oprema</t>
  </si>
  <si>
    <t>Uređaji, strojevi i oprema za ostale namjene</t>
  </si>
  <si>
    <t>Prijevozna sredstva u cestovnom prometu</t>
  </si>
  <si>
    <t>31</t>
  </si>
  <si>
    <t>Rashodi za zaposlene</t>
  </si>
  <si>
    <t>311</t>
  </si>
  <si>
    <t>Plaće (Bruto)</t>
  </si>
  <si>
    <t>3111</t>
  </si>
  <si>
    <t>Plaće za redovan rad</t>
  </si>
  <si>
    <t>Plaće u naravi</t>
  </si>
  <si>
    <t>3113</t>
  </si>
  <si>
    <t>Plaće za prekovremeni rad</t>
  </si>
  <si>
    <t>3114</t>
  </si>
  <si>
    <t>Plaće za posebne uvjete rada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</si>
  <si>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</si>
  <si>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</si>
  <si>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</si>
  <si>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</si>
  <si>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</si>
  <si>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</si>
  <si>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</si>
  <si>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3133</t>
  </si>
  <si>
    <t>Doprinosi za obvezno osiguranje u slučaju nezaposlenosti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</si>
  <si>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</si>
  <si>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</si>
  <si>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</si>
  <si>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</si>
  <si>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</si>
  <si>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</si>
  <si>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</si>
  <si>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</si>
  <si>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</si>
  <si>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</si>
  <si>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</si>
  <si>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</si>
  <si>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</si>
  <si>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</si>
  <si>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</si>
  <si>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</si>
  <si>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</si>
  <si>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</si>
  <si>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</si>
  <si>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</si>
  <si>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</si>
  <si>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</si>
  <si>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</si>
  <si>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</si>
  <si>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</si>
  <si>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</si>
  <si>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</si>
  <si>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</si>
  <si>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</si>
  <si>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</si>
  <si>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</si>
  <si>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</si>
  <si>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</si>
  <si>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</si>
  <si>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</si>
  <si>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</si>
  <si>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</si>
  <si>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</si>
  <si>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</si>
  <si>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</si>
  <si>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</si>
  <si>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</si>
  <si>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</si>
  <si>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</si>
  <si>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</si>
  <si>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</si>
  <si>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</si>
  <si>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</si>
  <si>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</si>
  <si>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</si>
  <si>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</si>
  <si>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</si>
  <si>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</si>
  <si>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</si>
  <si>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</si>
  <si>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</si>
  <si>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</si>
  <si>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</si>
  <si>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</si>
  <si>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</si>
  <si>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</si>
  <si>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</si>
  <si>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</si>
  <si>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</si>
  <si>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</t>
  </si>
  <si>
    <t>Financijski rashodi</t>
  </si>
  <si>
    <t>342</t>
  </si>
  <si>
    <t>Kamate za primljene kredite i zajmove</t>
  </si>
  <si>
    <t>3422</t>
  </si>
  <si>
    <t>3423</t>
  </si>
  <si>
    <t>Kamate za primljene zajmove od trgovačkih društava u javnom sektoru</t>
  </si>
  <si>
    <t>3427</t>
  </si>
  <si>
    <t>Kamate za primljene zajmove od trgovačkih društava i obrtnika izvan javnog sektora</t>
  </si>
  <si>
    <t>343</t>
  </si>
  <si>
    <t>Ostali financijski rashodi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</si>
  <si>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</si>
  <si>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</si>
  <si>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</si>
  <si>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</si>
  <si>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</si>
  <si>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</si>
  <si>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</si>
  <si>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</si>
  <si>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35</t>
  </si>
  <si>
    <t>Subvencije</t>
  </si>
  <si>
    <t>352</t>
  </si>
  <si>
    <t>Subvencije trgovačkim društvima,zadrugama, poljoprivrednicima i obrtnicima izvan javnog sektora</t>
  </si>
  <si>
    <t>36</t>
  </si>
  <si>
    <t>Pomoći dane u inozemstvo i unutar općeg proračuna</t>
  </si>
  <si>
    <t>363</t>
  </si>
  <si>
    <t>Pomoći unutar općeg proračuna</t>
  </si>
  <si>
    <t>3631</t>
  </si>
  <si>
    <t>Tekuće pomoći unutar općeg proračuna</t>
  </si>
  <si>
    <t>366</t>
  </si>
  <si>
    <t>Pomoći proračunskim korisnicima drugih proračuna</t>
  </si>
  <si>
    <t>3661</t>
  </si>
  <si>
    <t>Tekuće pomoći proračunskim korisnicima drugih proračuna</t>
  </si>
  <si>
    <t>3662</t>
  </si>
  <si>
    <t>Kapitalne pomoći proračunskim korisnicima drugih proračuna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</si>
  <si>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</si>
  <si>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</si>
  <si>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</si>
  <si>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</si>
  <si>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</si>
  <si>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</si>
  <si>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3722</t>
  </si>
  <si>
    <t>Naknade građanima i kućanstvima u naravi</t>
  </si>
  <si>
    <t>38</t>
  </si>
  <si>
    <t>Ostali rashodi</t>
  </si>
  <si>
    <t>381</t>
  </si>
  <si>
    <t>3811</t>
  </si>
  <si>
    <t>Tekuće donacije u novcu</t>
  </si>
  <si>
    <t>3812</t>
  </si>
  <si>
    <t>Tekuće donacije u naravi</t>
  </si>
  <si>
    <t>382</t>
  </si>
  <si>
    <t>3821</t>
  </si>
  <si>
    <t>Kapitalne donacije neprofitnim organizacijama</t>
  </si>
  <si>
    <t>383</t>
  </si>
  <si>
    <t>Kazne, penali i naknade štete</t>
  </si>
  <si>
    <t>385</t>
  </si>
  <si>
    <t>Izvanredni rashodi  BRISANO</t>
  </si>
  <si>
    <t>386</t>
  </si>
  <si>
    <t>Kapitalne pomoći</t>
  </si>
  <si>
    <t>3861</t>
  </si>
  <si>
    <t>41</t>
  </si>
  <si>
    <t>Rashodi za nabavu neproizvedene dugotrajne imovine</t>
  </si>
  <si>
    <t>411</t>
  </si>
  <si>
    <t>Materijalna imovina - prirodna bogatstva</t>
  </si>
  <si>
    <t>4111</t>
  </si>
  <si>
    <t>42</t>
  </si>
  <si>
    <t>Rashodi za nabavu proizvedene dugotrajne imovine</t>
  </si>
  <si>
    <t>421</t>
  </si>
  <si>
    <t>Građevinski objekti</t>
  </si>
  <si>
    <t>4212</t>
  </si>
  <si>
    <t>Poslovni objekti</t>
  </si>
  <si>
    <t>4213</t>
  </si>
  <si>
    <t>Ceste, željeznice i ostali prometni objekti</t>
  </si>
  <si>
    <t>4214</t>
  </si>
  <si>
    <t>422</t>
  </si>
  <si>
    <t>Postrojenja i oprema</t>
  </si>
  <si>
    <t>4221</t>
  </si>
  <si>
    <t>4222</t>
  </si>
  <si>
    <t>4223</t>
  </si>
  <si>
    <t>Oprema za održavanje i zaštitu</t>
  </si>
  <si>
    <t>4226</t>
  </si>
  <si>
    <t>Sportska i glazbena oprema</t>
  </si>
  <si>
    <t>4227</t>
  </si>
  <si>
    <t>423</t>
  </si>
  <si>
    <t>Prijevozna sredstva</t>
  </si>
  <si>
    <t>4231</t>
  </si>
  <si>
    <t>424</t>
  </si>
  <si>
    <t>Knjige, umjetnička djela i ostale izložbene vrijednosti</t>
  </si>
  <si>
    <t>4241</t>
  </si>
  <si>
    <t>Knjige</t>
  </si>
  <si>
    <t>4242</t>
  </si>
  <si>
    <t>Umjetnička djela (izložena u galerijama, muzejima i slično)</t>
  </si>
  <si>
    <t>426</t>
  </si>
  <si>
    <t>Nematerijalna proizvedena imovina</t>
  </si>
  <si>
    <t>4262</t>
  </si>
  <si>
    <t>Ulaganja u računalne programe</t>
  </si>
  <si>
    <t>4263</t>
  </si>
  <si>
    <t>Umjetnička, literarna i znanstvena djela</t>
  </si>
  <si>
    <t>45</t>
  </si>
  <si>
    <t>Rashodi za dodatna ulaganja na nefinancijskoj imovini</t>
  </si>
  <si>
    <t>451</t>
  </si>
  <si>
    <t>Dodatna ulaganja na građevinskim objektima</t>
  </si>
  <si>
    <t>4511</t>
  </si>
  <si>
    <t>Primici od zaduživanja</t>
  </si>
  <si>
    <t>Primljeni krediti i zajmovi od kreditnih i ostalih financijskih institucija u javnom sektoru</t>
  </si>
  <si>
    <t>Primljeni zajmovi od banaka i ost.fin.inst.u j.s.-BRISANO NN 114/2010</t>
  </si>
  <si>
    <t>Primljeni zajmovi od trgovačkih društava u javnom sektoru</t>
  </si>
  <si>
    <t>Primljeni krediti i zajmovi od kreditnih i ostalih financijskih institucija izvan javnog sektora</t>
  </si>
  <si>
    <t>Primljeni zajmovi od tuzemnih banaka i ost.fin.inst.izvan j.s.-BRISANO NN 114/2010</t>
  </si>
  <si>
    <t>Primljeni krediti od tuzemnih kreditnih institucija izvan javnog sektora</t>
  </si>
  <si>
    <t>Primljeni zajmovi od ostalih tuzemnih financijskih institucija izvan javnog sektora</t>
  </si>
  <si>
    <t>54</t>
  </si>
  <si>
    <t>Izdaci za otplatu glavnice primljenih kredita i zajmova</t>
  </si>
  <si>
    <t>542</t>
  </si>
  <si>
    <t>5422</t>
  </si>
  <si>
    <t>Otplata glavnice primljenih kredita od kreditnih institucija u javnom sektoru</t>
  </si>
  <si>
    <t>544</t>
  </si>
  <si>
    <t>5443</t>
  </si>
  <si>
    <t>Otplata glavnice primljenih kredita od tuzemnih kreditnih institucija izvan javnog sektora</t>
  </si>
  <si>
    <t>545</t>
  </si>
  <si>
    <t>Otplata glavnice primljenih zajmova od trgovačkih društava i obrtnika izvan javnog sektora</t>
  </si>
  <si>
    <t>5453</t>
  </si>
  <si>
    <t>Otplata glavnice primljenih zajmova od tuzemnih trgovačkih društava izvan javnog sektora</t>
  </si>
  <si>
    <t>92</t>
  </si>
  <si>
    <t>Rezultat poslovanja</t>
  </si>
  <si>
    <t>922</t>
  </si>
  <si>
    <t>Višak/manjak prihoda</t>
  </si>
  <si>
    <t>Račun iz rač.plana</t>
  </si>
  <si>
    <t>Izvorni plan 2017.(2)</t>
  </si>
  <si>
    <t>Index (3/1)</t>
  </si>
  <si>
    <t>Index (3/2)</t>
  </si>
  <si>
    <t>Kamate za primljene kredite i zajmove od kreditnih i ostalih financijskih institucija u javnom sektoru</t>
  </si>
  <si>
    <t>Kamate za primljene kredite i zajmove od kreditnih i ostalih financijskih institucija izvan javnog sektora</t>
  </si>
  <si>
    <t>Kapitalne pomoći kreditnim i ostalim financijskim institucijama te trgovačkim društvima u javnom sektoru</t>
  </si>
  <si>
    <t>Otplata glavnice primljenih kredita i zajmova od kreditnih i ostalih financijskih institucija u javnom sektoru</t>
  </si>
  <si>
    <t>Otplata glavnice primljenih kredita i zajmova od kreditnih i ostalih financijskih institucija izvan javnog sektora</t>
  </si>
  <si>
    <t>Na temelju  članaka 108. i 110.  Zakona o proračunu (N.N. 87/08 ,136/12 I 15/15), Pravilnika o polugodišnjem i godišnjem izvještaju o izvršenju proračuna (N.N. 24/13),</t>
  </si>
  <si>
    <t xml:space="preserve">te članka 36. Statuta Grada Makarske (Glasnik 8/09, i 13/09, 2/13, 8/13 i 9/13-pročišćeni tekst ), a na prijedlog Gradonačelnika, Gradsko vijeće Grada Makarske </t>
  </si>
  <si>
    <t xml:space="preserve">                                                                          ZA 01.-06.2017. GODINE</t>
  </si>
  <si>
    <t>Članak 1.</t>
  </si>
  <si>
    <t>Proračun Grada Makarske za razdoblje 01.01-30.06.2017. godine ostvaren je kako slijedi:</t>
  </si>
  <si>
    <t>OPĆI DIO</t>
  </si>
  <si>
    <t>Izvršenje</t>
  </si>
  <si>
    <t>Izvorni plan</t>
  </si>
  <si>
    <t>Tekući plan</t>
  </si>
  <si>
    <t>Indeks</t>
  </si>
  <si>
    <t>1.-6.2016.(1)</t>
  </si>
  <si>
    <t>1.-6.2017.(4)</t>
  </si>
  <si>
    <t>(4/1)</t>
  </si>
  <si>
    <t>(4/3)</t>
  </si>
  <si>
    <t>Prihodi poslovanja</t>
  </si>
  <si>
    <t>Rashodi poslovanja</t>
  </si>
  <si>
    <t>Rashodi za nabavu nefinancijske imovine</t>
  </si>
  <si>
    <t>RAZLIKA - MANJAK</t>
  </si>
  <si>
    <t>Primici od financijske imovine i zaduživanja</t>
  </si>
  <si>
    <t>Izdaci za financijsku imovinu i otplate zajmova</t>
  </si>
  <si>
    <t>C. RASPOLOŽIVA SREDSTVA IZ PRETHODNIH GODINA (VIŠAK PRIHODA I REZERVIRANJA)</t>
  </si>
  <si>
    <t>Vlastiti izvori</t>
  </si>
  <si>
    <t>VIŠAK/MANJAK + NETO ZADUŽIVANJA/FINANCIRANJA + RASPOLOŽIVASREDSTVA IZ PRETHODNIH GODINA</t>
  </si>
  <si>
    <t>C. RASPOLOŽIVA SREDSTAVA IZ PRETHODNIH GODINA (VIŠAK PRIHODA I REZERVIRANJA)</t>
  </si>
  <si>
    <t>Razdjel 001 URED GRADONAČELNIKA</t>
  </si>
  <si>
    <t>Glava 00101 URED GRADONAČELNIKA</t>
  </si>
  <si>
    <t>Program 1000 TROŠKOVI PLAĆA I MATERIJALNI TROŠKOVI UPRAVE</t>
  </si>
  <si>
    <t>Aktivnost A100001 TROŠKOVI PLAĆA I MATERIJALNI TROŠKOVI UPRAVE</t>
  </si>
  <si>
    <t xml:space="preserve">Rashodi za zaposlene                                                                                </t>
  </si>
  <si>
    <t xml:space="preserve">Plaće (Bruto)                                                                                       </t>
  </si>
  <si>
    <t xml:space="preserve">Plaće za redovan rad                                                                                </t>
  </si>
  <si>
    <t xml:space="preserve">Plaće za prekovremeni rad                                                                           </t>
  </si>
  <si>
    <t xml:space="preserve">Plaće za posebne uvjete rada                                                                        </t>
  </si>
  <si>
    <t xml:space="preserve">Ostali rashodi za zaposlene                                                                         </t>
  </si>
  <si>
    <t xml:space="preserve">Doprinosi na plaće                                                                                  </t>
  </si>
  <si>
    <t xml:space="preserve">Doprinosi za obvezno zdravstveno osiguranje                                                         </t>
  </si>
  <si>
    <t xml:space="preserve">Doprinosi za obvezno osiguranje u slučaju nezaposlenosti                                            </t>
  </si>
  <si>
    <t xml:space="preserve">Materijalni rashodi                                                                                 </t>
  </si>
  <si>
    <t xml:space="preserve">Naknade troškova zaposlenima                                                                        </t>
  </si>
  <si>
    <t xml:space="preserve">Službena putovanja                                                                                  </t>
  </si>
  <si>
    <t xml:space="preserve">Naknade za prijevoz, za rad na terenu i odvojeni život                                              </t>
  </si>
  <si>
    <t xml:space="preserve">Stručno usavršavanje zaposlenika                                                                    </t>
  </si>
  <si>
    <t xml:space="preserve">Ostale naknade troškova zaposlenima                                                                 </t>
  </si>
  <si>
    <t xml:space="preserve">Rashodi za materijal i energiju                                                                     </t>
  </si>
  <si>
    <t xml:space="preserve">Uredski materijal i ostali materijalni rashodi                                                      </t>
  </si>
  <si>
    <t xml:space="preserve">Energija                                                                                            </t>
  </si>
  <si>
    <t xml:space="preserve">Materijal i dijelovi za tekuće i investicijsko održavanje                                           </t>
  </si>
  <si>
    <t xml:space="preserve">Službena, radna i zaštitna odjeća i obuća                                                           </t>
  </si>
  <si>
    <t xml:space="preserve">Rashodi za usluge                                                                                   </t>
  </si>
  <si>
    <t xml:space="preserve">Usluge telefona, pošte i prijevoza                                                                  </t>
  </si>
  <si>
    <t xml:space="preserve">Usluge tekućeg i investicijskog održavanja                                                          </t>
  </si>
  <si>
    <t xml:space="preserve">Usluge promidžbe i informiranja                                                                     </t>
  </si>
  <si>
    <t xml:space="preserve">Komunalne usluge                                                                                    </t>
  </si>
  <si>
    <t xml:space="preserve">Zakupnine i najamnine                                                                               </t>
  </si>
  <si>
    <t xml:space="preserve">Zdravstvene i veterinarske usluge                                                                   </t>
  </si>
  <si>
    <t xml:space="preserve">Intelektualne i osobne usluge                                                                       </t>
  </si>
  <si>
    <t xml:space="preserve">Računalne usluge                                                                                    </t>
  </si>
  <si>
    <t xml:space="preserve">Ostale usluge                                                                                       </t>
  </si>
  <si>
    <t xml:space="preserve">Naknade troškova osobama izvan radnog odnosa                                                        </t>
  </si>
  <si>
    <t xml:space="preserve">Ostali nespomenuti rashodi poslovanja                                                               </t>
  </si>
  <si>
    <t xml:space="preserve">Premije osiguranja                                                                                  </t>
  </si>
  <si>
    <t xml:space="preserve">Reprezentacija                                                                                      </t>
  </si>
  <si>
    <t xml:space="preserve">Pristojbe i naknade                                                                                 </t>
  </si>
  <si>
    <t xml:space="preserve">Financijski rashodi                                                                                 </t>
  </si>
  <si>
    <t xml:space="preserve">Kamate za primljene kredite i zajmove                                                               </t>
  </si>
  <si>
    <t xml:space="preserve">Ostali financijski rashodi                                                                          </t>
  </si>
  <si>
    <t xml:space="preserve">Bankarske usluge i usluge platnog prometa                                                           </t>
  </si>
  <si>
    <t xml:space="preserve">Negativne tečajne razlike i razlike zbog primjene valutne klauzule                                  </t>
  </si>
  <si>
    <t xml:space="preserve">Zatezne kamate                                                                                      </t>
  </si>
  <si>
    <t xml:space="preserve">Ostali nespomenuti financijski rashodi                                                              </t>
  </si>
  <si>
    <t xml:space="preserve">Subvencije                                                                                          </t>
  </si>
  <si>
    <t xml:space="preserve">Pomoći unutar općeg proračuna                                                                       </t>
  </si>
  <si>
    <t xml:space="preserve">Tekuće pomoći unutar općeg proračuna                                                                </t>
  </si>
  <si>
    <t xml:space="preserve">Naknade građanima i kućanstvima na temelju osiguranja i druge naknade                               </t>
  </si>
  <si>
    <t xml:space="preserve">Ostale naknade građanima i kućanstvima iz proračuna                                                 </t>
  </si>
  <si>
    <t xml:space="preserve">Ostali rashodi                                                                                      </t>
  </si>
  <si>
    <t xml:space="preserve">Tekuće donacije                                                                                     </t>
  </si>
  <si>
    <t xml:space="preserve">Tekuće donacije u novcu                                                                             </t>
  </si>
  <si>
    <t xml:space="preserve">Tekuće donacije u naravi                                                                            </t>
  </si>
  <si>
    <t xml:space="preserve">Kazne, penali i naknade štete                                                                       </t>
  </si>
  <si>
    <t xml:space="preserve">Izvanredni rashodi  BRISANO                                                                         </t>
  </si>
  <si>
    <t xml:space="preserve">Izdaci za otplatu glavnice primljenih kredita i zajmova                                             </t>
  </si>
  <si>
    <t xml:space="preserve">Otplata glavnice primljenih kredita od kreditnih institucija u javnom sektoru                       </t>
  </si>
  <si>
    <t xml:space="preserve">Otplata glavnice primljenih kredita od tuzemnih kreditnih institucija izvan javnog sektora          </t>
  </si>
  <si>
    <t>Program 1001 OPREMANJE I INFORMATIZACIJA UPRAVE</t>
  </si>
  <si>
    <t>AKTIVNOST A100001 OPREMANJE I INFORMATIZACIJA UPRAVE</t>
  </si>
  <si>
    <t xml:space="preserve">Rashodi za nabavu proizvedene dugotrajne imovine                                                    </t>
  </si>
  <si>
    <t xml:space="preserve">Postrojenja i oprema                                                                                </t>
  </si>
  <si>
    <t xml:space="preserve">Uredska oprema i namještaj                                                                          </t>
  </si>
  <si>
    <t xml:space="preserve">Komunikacijska oprema                                                                               </t>
  </si>
  <si>
    <t xml:space="preserve">Oprema za održavanje i zaštitu                                                                      </t>
  </si>
  <si>
    <t xml:space="preserve">Uređaji, strojevi i oprema za ostale namjene                                                        </t>
  </si>
  <si>
    <t xml:space="preserve">Nematerijalna proizvedena imovina                                                                   </t>
  </si>
  <si>
    <t xml:space="preserve">Ulaganja u računalne programe                                                                       </t>
  </si>
  <si>
    <t>Program 1002 POTICANJE MALOG I SREDNJEG PODUZETNIŠTVA</t>
  </si>
  <si>
    <t>Aktivnost A100001 POTICANJE MALOG I SREDNJEG PODUZETNIŠTVA</t>
  </si>
  <si>
    <t>Program 1004 PROJEKTI I RAZVOJ</t>
  </si>
  <si>
    <t>Aktivnost A100001 PROJEKTI I RAZVOJ</t>
  </si>
  <si>
    <t xml:space="preserve">Građevinski objekti                                                                                 </t>
  </si>
  <si>
    <t xml:space="preserve">Ostali građevinski objekti                                                                          </t>
  </si>
  <si>
    <t>Kapitalni projekt K100001 JAVNI BICIKLI</t>
  </si>
  <si>
    <t xml:space="preserve">Prijevozna sredstva                                                                                 </t>
  </si>
  <si>
    <t xml:space="preserve">Prijevozna sredstva u cestovnom prometu                                                             </t>
  </si>
  <si>
    <t>Tekući projekt T100001 LOKALNI PROGRAM DJELOVANJA ZA MLADE</t>
  </si>
  <si>
    <t>Glava 00102 JAVNA USTANOVA MARA</t>
  </si>
  <si>
    <t>Aktivnost A100002 JAVNA USTANOVA MARA</t>
  </si>
  <si>
    <t xml:space="preserve">Sitni inventar i auto gume                                                                          </t>
  </si>
  <si>
    <t>Razdjel 003 ODJEL ZA DRUŠTVENE DJELATNOSTI</t>
  </si>
  <si>
    <t>Glava 00301 KULTURA</t>
  </si>
  <si>
    <t>Program 1000 PROGRAM USTANOVA U KULTURI</t>
  </si>
  <si>
    <t>Aktivnost A100001 REDOVNA DJELATNOST USTANOVA U KULTURI</t>
  </si>
  <si>
    <t>Aktivnost A100003 LIKOVNA I KIPARSKA KOLONIJA</t>
  </si>
  <si>
    <t>Aktivnost A100004 OČUVANJE DJELA ANTUNA GOJAKA</t>
  </si>
  <si>
    <t>Glava 00302 ŠKOLSTVO</t>
  </si>
  <si>
    <t>Program 1000 OSNOVNO ŠKOLSTVO DO NIVOA MINIMALNOG STANDARDA</t>
  </si>
  <si>
    <t>Aktivnost A100001 REDOVNA DJELATNOST OSNOVNE ŠKOLE</t>
  </si>
  <si>
    <t xml:space="preserve">Materijal i sirovine                                                                                </t>
  </si>
  <si>
    <t xml:space="preserve">Knjige                                                                                              </t>
  </si>
  <si>
    <t>Kapitalni projekt K100001 KAPITALNA ULAGANJA U OSNOVNO ŠKOLSKO OBRAZOVANJE</t>
  </si>
  <si>
    <t xml:space="preserve">Rashodi za dodatna ulaganja na nefinancijskoj imovini                                               </t>
  </si>
  <si>
    <t xml:space="preserve">Dodatna ulaganja na građevinskim objektima                                                          </t>
  </si>
  <si>
    <t>Program 1001 OSNOVNO ŠKOLSTVO IZNAD NIVOA MINIMALNOG STANDARDA</t>
  </si>
  <si>
    <t>Aktivnost A100001 OSNOVNOŠKOLSKO OBRAZOVANJE IZNAD MINIMALNIH STANDARDA</t>
  </si>
  <si>
    <t xml:space="preserve">Naknade građanima i kućanstvima u novcu                                                             </t>
  </si>
  <si>
    <t>Tekući projekt T100001 S OSMJEHOM U ŠKOLU - POMOĆNICI U NASTAVI</t>
  </si>
  <si>
    <t>Program 1005 OSNOVNO  ŠKOLSTVO - OSTALO</t>
  </si>
  <si>
    <t>Aktivnost A100001 SUFINANCIRANJE KUPNJE UDŽBENIKA OSNOVCIMA</t>
  </si>
  <si>
    <t>Aktivnost A100002 SUFINANCIRANJE TOPLOG OBROKA OSNOVCIMA</t>
  </si>
  <si>
    <t xml:space="preserve">Naknade građanima i kućanstvima u naravi                                                            </t>
  </si>
  <si>
    <t>Glava 00303 PREDŠKOLSKI ODGOJ</t>
  </si>
  <si>
    <t>Program 1000 DJEČJI VRTIĆI BIOKOVSKO ZVONCE</t>
  </si>
  <si>
    <t>Aktivnost A100001 REDOVNA ODGOJNA DJELATNOST</t>
  </si>
  <si>
    <t xml:space="preserve">Kamate za primljene zajmove od trgovačkih društava i obrtnika izvan javnog sektora                  </t>
  </si>
  <si>
    <t xml:space="preserve">Otplata glavnice primljenih zajmova od trgovačkih društava i obrtnika izvan javnog sektora          </t>
  </si>
  <si>
    <t xml:space="preserve">Otplata glavnice primljenih zajmova od tuzemnih trgovačkih društava izvan javnog sektora            </t>
  </si>
  <si>
    <t>Glava 00304 ODJEL ZA DRUŠTVENE DJELATNOSTI</t>
  </si>
  <si>
    <t>Program 1001 ORGANIZACIJA KULTURNIH I ZABAVNIH MANIFESTACIJA</t>
  </si>
  <si>
    <t>Aktivnost A100001 MAKARSKO LJETO</t>
  </si>
  <si>
    <t>Aktivnost A100002 BOŽIĆNO-NOVOGODIŠNJI PROGRAM</t>
  </si>
  <si>
    <t>Aktivnost A100005 NATJECANJE "DEBELI I MRŠAVI"</t>
  </si>
  <si>
    <t>Aktivnost A100007 KARNEVAL</t>
  </si>
  <si>
    <t>Aktivnost A100008 OBILJEŽAVANJE VAŽNIH DATUMA</t>
  </si>
  <si>
    <t>Aktivnost A100010 KULTURNA ZIMA</t>
  </si>
  <si>
    <t>Aktivnost A100012 OSTALE KULTURNO ZABAVNE MANIFESTACIJE</t>
  </si>
  <si>
    <t>Aktivnost A100014 OSTALA SPONZORSTVA KULTURNIH I ZABAVNIH MANIFESTACIJA</t>
  </si>
  <si>
    <t>Aktivnost A100015 FESTIVAL KLAPA</t>
  </si>
  <si>
    <t>Aktivnost A100017 DALMACIJA WINO EXPO</t>
  </si>
  <si>
    <t>Aktivnost A100019 TORTA MAKARANA</t>
  </si>
  <si>
    <t>Aktivnost A100020 FESTIVAL DOKUMENTARNOG FILMA "DokuMa"</t>
  </si>
  <si>
    <t>Aktivnost A100021 MANIFESTACIJA "M-Etno"</t>
  </si>
  <si>
    <t>Aktivnost A100022 MANIFESTACIJA "SKMER" -INTERNACIONALNO NATJECANJE KUHARA</t>
  </si>
  <si>
    <t>Aktivnost A100023 MANIFESTACIJA "SKMER" -INTERNACIONALNO NATJECANJE KONOBARA</t>
  </si>
  <si>
    <t>Program 1002 AKTIVNOSTI UDRUGA IZ KULTURE</t>
  </si>
  <si>
    <t>Aktivnost A100001 MATICA HRVATSKA</t>
  </si>
  <si>
    <t>Aktivnost A100002 HRVATSKO NJEMAČKO DRUŠTVO</t>
  </si>
  <si>
    <t>Aktivnost A100003 HKD "NAPREDAK"</t>
  </si>
  <si>
    <t>Aktivnost A100004 PJEVAČKE KLAPE</t>
  </si>
  <si>
    <t>Aktivnost A100005 LUTKARSKO DRUŠTVO "ZLATOUSTI"</t>
  </si>
  <si>
    <t>Aktivnost A100008 GRADSKA GLAZBA MAKARSKA</t>
  </si>
  <si>
    <t>Aktivnost A100010 POTPORE POJEDINCIMA I SKUPINAMA GRAĐANA</t>
  </si>
  <si>
    <t>Aktivnost A100011 GRADSKI ZBOR MAKARSKA</t>
  </si>
  <si>
    <t>Program 1002 SREDNJOŠKOLSKO OBRAZOVANJE</t>
  </si>
  <si>
    <t>Aktivnost A100001 SREDNJA STRUKOVNA ŠKOLA MAKARSKA</t>
  </si>
  <si>
    <t>Aktivnost A100002 SREDNJA ŠKOLA FRA ANDRIJA KAČIĆ MIOŠIĆ</t>
  </si>
  <si>
    <t>Aktivnost A100003 OSTALE POMOĆI SREDNJIM ŠKOLAMA MAKARSKA</t>
  </si>
  <si>
    <t>Program 1003 SUFINANCIRANJE POTREBA STUDENATA</t>
  </si>
  <si>
    <t>Aktivnost A100001 PRIJEVOZ STUDENATA</t>
  </si>
  <si>
    <t>Aktivnost A100002 KREDITIRANJE STUDENATA</t>
  </si>
  <si>
    <t>Aktivnost A100004 STIPENDIRANJE STUDENATA</t>
  </si>
  <si>
    <t>Program 1001 DJELATNOST SPORTSKIH UDRUGA</t>
  </si>
  <si>
    <t>Aktivnost A100001 REDOVNA DJELATNOST ZAJEDNICE SPORTSKIH UDRUGA</t>
  </si>
  <si>
    <t>Aktivnost A100002 REDOVNA DJELATNOST HNK ZMAJ</t>
  </si>
  <si>
    <t>Aktivnost A10003 FINANCIRANJE TRENERA ZA MLAĐE UZRASTE</t>
  </si>
  <si>
    <t>Program 1002 POKROVITELJSTVA NAD SPORTSKIM NATJECANJEM</t>
  </si>
  <si>
    <t>Aktivnost A100001 POKROVITELJSTVA NAD NATJECANJIMA</t>
  </si>
  <si>
    <t>Aktivnost A100002 BICIKLISTIČKA UTRKA "TOUR OF CROATIA"</t>
  </si>
  <si>
    <t>Program 1003 OSTALE PROGRAMSKE AKTIVNOSTI</t>
  </si>
  <si>
    <t>Aktivnost A100001 NAGRADE ZA IZUZETNE SPORTSKE USPJEHE</t>
  </si>
  <si>
    <t>Aktivnost A100003 OSPOSOBLJAVANJE STRUČNIH KADROVA</t>
  </si>
  <si>
    <t>Aktivnost A100005 SPORT I REKREACIJA INVALIDNIH OSOBA</t>
  </si>
  <si>
    <t>Aktivnost A100006 PROSLAVA OBLJETNICA SPORTSKIH KLUBOVA</t>
  </si>
  <si>
    <t>Aktivnost A100007 OSTALE POMOĆI</t>
  </si>
  <si>
    <t xml:space="preserve">Kapitalne donacije                                                                                  </t>
  </si>
  <si>
    <t xml:space="preserve">Kapitalne donacije neprofitnim organizacijama                                                       </t>
  </si>
  <si>
    <t>Aktivnost A100008 SPORT I  REKREACIJA  DJECE I MLADEŽI</t>
  </si>
  <si>
    <t>Program 1000 POMOĆ KUĆANSTVIMA</t>
  </si>
  <si>
    <t>Aktivnost A100001 POMOĆ OBITELJIMA SLABIJEG IMOVNOG STANJA</t>
  </si>
  <si>
    <t>Aktivnost A100002 POMOĆ ZA TROŠKOVE OGRIJEVA</t>
  </si>
  <si>
    <t>Aktivnost A100003 BOŽIČNICA I USKRSNICA ZA UMIROVLJENIKE</t>
  </si>
  <si>
    <t>Aktivnost A100004 PRIJEVOZ UMIROVLJENIKA</t>
  </si>
  <si>
    <t>Aktivnost A100005 SUFINANCIRANJE BORAVKA DJECE U VRTIĆIMA</t>
  </si>
  <si>
    <t>Program 1001 POTPORE STUDENTIMA I UČENICIMA</t>
  </si>
  <si>
    <t>Aktivnost A100002 POKLONI DJECI ZA BLAGDANE</t>
  </si>
  <si>
    <t>Program 1002 POMOĆI USTANOVAMA,UDRUGAMA I OSOBAMA S INVALIDITETOM</t>
  </si>
  <si>
    <t>Aktivnost A100002 UDRUGA SUNCE</t>
  </si>
  <si>
    <t>Aktivnost A100003 UDRUGA HVIDRA</t>
  </si>
  <si>
    <t>Aktivnost A100005 UDRUGA SAB  MAKARSKOG PRIMORJA</t>
  </si>
  <si>
    <t>Program 1003 POMOĆI UDRUGAMA GRAĐANA I OSTALIM NEPROFITNIM ORG.</t>
  </si>
  <si>
    <t>Aktivnost A100002 UDRUGA RODITELJA POGINULIH BRANITELJA</t>
  </si>
  <si>
    <t>Aktivnost A100003 UDRUGA UDOVICA POGINULIH BRANITELJA</t>
  </si>
  <si>
    <t>Aktivnost A100004 UDRUGA UMIROVLJENIKA</t>
  </si>
  <si>
    <t>Aktivnost A100005 MAKARSKA DIJABETIČKA UDRUGA</t>
  </si>
  <si>
    <t>Aktivnost A100007 UDRUGA LANTERNA</t>
  </si>
  <si>
    <t>Aktivnost A100009 KLUB LIJEČENIH ALKOHOLIČARA</t>
  </si>
  <si>
    <t>Aktivnost A100012 POMOĆI UDRUGAMA</t>
  </si>
  <si>
    <t>Program 1004 OSTALE TEKUĆE DONACIJE</t>
  </si>
  <si>
    <t>Aktivnost A100001 OSTALE TEKUĆE DONACIJE</t>
  </si>
  <si>
    <t>Program 1000 DOBROVOLJNO VATROGASNO DRUŠTVO</t>
  </si>
  <si>
    <t>Aktivnost A100001 REDOVNA DJELATNOST DVD MAKARSKA</t>
  </si>
  <si>
    <t>Program 1001 CIVILNA ZAŠTITA</t>
  </si>
  <si>
    <t>Aktivnost A100001 CIVILNA ZAŠTITA</t>
  </si>
  <si>
    <t>Program 1002 GORSKA SLUŽBA SPAŠAVANJA</t>
  </si>
  <si>
    <t>Aktivnost A100001 GORSKA SLUŽBA SPAŠAVANJA</t>
  </si>
  <si>
    <t>Program 1003 POMOĆI ZDRAVSTVENIM ORGANIZACIJAMA</t>
  </si>
  <si>
    <t>Aktivnost A100001 HITNA MEDICINSKA POMOĆ - POMOĆ ZDRAVSTVENIM ORGANIZACIJAMA</t>
  </si>
  <si>
    <t>Program 1005 HRVATSKI CRVENI KRIŽ</t>
  </si>
  <si>
    <t>Aktivnost A100001 CRVENI KRIŽ</t>
  </si>
  <si>
    <t>Program 1008 LJETNO DEŽURSTVO POLICIJE</t>
  </si>
  <si>
    <t>Aktivnost A100001 LJETNO DEŽURSTVO POLICIJE</t>
  </si>
  <si>
    <t>Program 1000 PROGRAM JAVNIH POTREBA U TEHNIČKOJ KULTURI</t>
  </si>
  <si>
    <t>Aktivnost A100001 AKTIVNOST UDRUGA TEHNIČKE KULTURE</t>
  </si>
  <si>
    <t>Glava 00307 SPORT</t>
  </si>
  <si>
    <t>Program 1000 DJELATNOST USTANOVE GRADSKI SPORTSKI CENTAR</t>
  </si>
  <si>
    <t>Aktivnost A100001 REDOVNA DJELATNOST GRADSKOG SPORTSKOG CENTRA</t>
  </si>
  <si>
    <t xml:space="preserve">Naknade za rad predstavničkih i izvršnih tijela, povjerenstava i slično                             </t>
  </si>
  <si>
    <t xml:space="preserve">Kamate za primljene zajmove od trgovačkih društava u javnom sektoru                 </t>
  </si>
  <si>
    <t>Razdjel 006 POGON ZA OBAVLJANJE KOMUNALNE  DJELATNOSTI U GRADU MAKARSKOJ</t>
  </si>
  <si>
    <t>Glava 00601 POGON ZA OBAVLJANJE KOMUNALNE DJELATNOSTI</t>
  </si>
  <si>
    <t>Program 1000 POGON ZA KOMUNALNU DJELATNOST</t>
  </si>
  <si>
    <t>Aktivnost A100001 POGON ZA KOMUNALNU DJELATNOST</t>
  </si>
  <si>
    <t>Razdjel 007 GRADSKO VIJEĆE</t>
  </si>
  <si>
    <t>Glava 00701 GRADSKO VIJEĆE</t>
  </si>
  <si>
    <t xml:space="preserve">Program 1000 GRADSKO VIJEĆE </t>
  </si>
  <si>
    <t>Aktivnost A100001 GRADSKO VIJEĆE</t>
  </si>
  <si>
    <t>Aktivnost A100003 MJESNI ODBORI</t>
  </si>
  <si>
    <t>Aktivnost A100004 NACIONALNE MANJINE</t>
  </si>
  <si>
    <t>Aktivnost A100005 SAVJET MLADIH</t>
  </si>
  <si>
    <t>Razdjel 009 UPRAVNI ODJEL ZA PROSTORNO UREĐENJE I GRADITELJSTVO</t>
  </si>
  <si>
    <t>Glava 00901 UPRAVNI ODJEL ZA PROSTORNO UREĐENJE I GRADITELJSTVO</t>
  </si>
  <si>
    <t>Program 1000 IZRADA PROSTORNO PLANSKE DOKUMENTACIJE</t>
  </si>
  <si>
    <t>Kapitalni projekt K100001 IZRADA PROSTORNO PLANSKE DOKUMENTACIJE</t>
  </si>
  <si>
    <t xml:space="preserve">Umjetnička, literarna i znanstvena djela                                                            </t>
  </si>
  <si>
    <t>Razdjel 010 UPRAVNI ODJEL ZA KOMUNALNE DJELATNOSTI</t>
  </si>
  <si>
    <t>Glava 01001 UPRAVNI ODJEL ZA KOMUNALNE DJELATNOSTI</t>
  </si>
  <si>
    <t>Program 1000 GRAĐENJE OBJEKATA I UREĐAJA ZA JAVNE POVRŠINE</t>
  </si>
  <si>
    <t>Kapitalni projekt K100002 ŠETALIŠTE DR.FRANJE TUĐMANA</t>
  </si>
  <si>
    <t>Kapitalni projekt K100007 TRG KOD SPOMENIKA NA GLAVICI</t>
  </si>
  <si>
    <t>Kapitalni projekt K100008 IZGRADNJA DJEČJIH IGRALIŠTA, BOČALIŠTA I SKATE PARK</t>
  </si>
  <si>
    <t>Kapitalni projekt K100009 HELIODROM</t>
  </si>
  <si>
    <t>Kapitalni projekt K100010 OSTALA IZGRADNJA KOMUNALNE INFRASTRUKTURE ZA JAVNE POVRŠINE</t>
  </si>
  <si>
    <t>Kapitalni projekt K100013 PARK SVETI PETAR</t>
  </si>
  <si>
    <t>Kapitalni projekt K100014 TRG ISPRED CRKVE KRALJICE MIRA NA ZELENCI</t>
  </si>
  <si>
    <t>Kapitalni projekt K100015 IZGRADNJA I REKONSTRUKCIJA GRADSKE PLAŽE</t>
  </si>
  <si>
    <t>Kapitalni projekt K100016 IZGRADNJA PARKOVA I JAVNOG ZELENILA NA JPP</t>
  </si>
  <si>
    <t>Kapitalni projekt K100017 DJEČJI EU ASTRO-PARK</t>
  </si>
  <si>
    <t>Kapitalni projekt K100022 IZGRADNJA I REKONSTRUKCIJA KALE ZAGORSKE ULICE</t>
  </si>
  <si>
    <t>Kapitalni projekt K100023 IZGRADNJA I REKONSTRUKCIJA TRGA 04.SVIBNJA 533</t>
  </si>
  <si>
    <t>Kapitalni projekt K100024 IZGRADNJA I REKONSTRUKCIJA KALE GLAZBARSKE ULICE</t>
  </si>
  <si>
    <t>Kapitalni projekt K100026 IZGRADNJA I REKONSTRUKCIJA TRGA TIN UJEVIĆ</t>
  </si>
  <si>
    <t>Kapitalni projekt K100028 IZGRADNJA I REKONSTRUKCIJA TRGA U MAKRU</t>
  </si>
  <si>
    <t>Kapitalni projekt K100029 IZGRADNJA I REKONSTRUKCIJA TRGA HRPINA</t>
  </si>
  <si>
    <t>Kapitalni projekt K100030 IZGRADNJA I REKONSTRUKCIJA PEKARSKE ULICE</t>
  </si>
  <si>
    <t>Kapitalni projekt K100031 IZGRADNJA I REKONSTRUKCIJA PLATOA OSEJAVA</t>
  </si>
  <si>
    <t>Kapitalni projekt K100033 IZGRADNJA I REKONSTRUKCIJA DIJELA RIVE - PREDIO PLIŠĆEVAC</t>
  </si>
  <si>
    <t>Kapitalni projekt K100034 IZGRADNJA I REKONSTRUKCIJA DJEČJEG IGRALIŠTA U VELIKOM BRDU</t>
  </si>
  <si>
    <t>Program 1001 ZEMLJIŠTE ZA NERAZVRSTANE CESTE</t>
  </si>
  <si>
    <t>Kapitalni projekt K100001 OTKUP ZEMLJIŠTA ZA NERAZVRSTANE CESTE</t>
  </si>
  <si>
    <t xml:space="preserve">Rashodi za nabavu neproizvedene dugotrajne imovine                                                  </t>
  </si>
  <si>
    <t xml:space="preserve">Materijalna imovina - prirodna bogatstva                                                            </t>
  </si>
  <si>
    <t xml:space="preserve">Zemljište                                                                                           </t>
  </si>
  <si>
    <t>Program 1002 GRAĐENJE OBJEKATA I UREĐAJA ZA NERAZVRSTANE CESTE</t>
  </si>
  <si>
    <t>Kapitalni projekt K100001 ZADARSKA ULICA</t>
  </si>
  <si>
    <t>Kapitalni projekt K100003 ULICA UZ ZGRADE POS-a</t>
  </si>
  <si>
    <t xml:space="preserve">Ceste, željeznice i ostali prometni objekti                                                         </t>
  </si>
  <si>
    <t>Kapitalni projekt K100005 KRIŽANJE ULICE S.IVIČEVIĆA - ULAZ U NASELJE ISTOK</t>
  </si>
  <si>
    <t>Kapitalni projekt K100006 SPOJNA ULICA NA ISTOKU</t>
  </si>
  <si>
    <t>Kapitalni projekt K100007 ULICA  I.G.KOVAČIĆA</t>
  </si>
  <si>
    <t>Kapitalni projekt K100009 ULICA PUT MOČE</t>
  </si>
  <si>
    <t>Kapitalni projekt K100012 ULICA K.P.KREŠIMIRA I ODVOJKA ISTE</t>
  </si>
  <si>
    <t>Kapitalni projekt K100014 ULICA PARALELNO S ĐAKOVAČKOM</t>
  </si>
  <si>
    <t>Kapitalni projekt K100015 ULICE NA DUGIŠU -PUT DUGIŠA</t>
  </si>
  <si>
    <t>Kapitalni projekt K100018 ULICE NA PREDJELU POŽARA -VELIKO BRDO</t>
  </si>
  <si>
    <t>Kapitalni projekt K100021 ULICE U VELIKOM BRDU</t>
  </si>
  <si>
    <t>Kapitalni projekt K100022 GRAČKE SKALE I LICIJANOV PROLAZ</t>
  </si>
  <si>
    <t>Kapitalni projekt K100023 ULICE OD ZGRADA POS-a DO ZADARSKE ULICE</t>
  </si>
  <si>
    <t>Kapitalni projekt K100025 IZGRADNJA NERAZVRSTANIH CESTA</t>
  </si>
  <si>
    <t>Kapitalni projekt K100026 NASTAVAK ULICE PETORICE ALAČEVIĆA</t>
  </si>
  <si>
    <t>Kapitalni projekt K100029 PRIKLJUČAK NA D8 S POTHODNIKOM NA MOČI</t>
  </si>
  <si>
    <t>Kapitalni projekt K100030 ULICA U MOČI -PARALELNA S MAGISTRALOM</t>
  </si>
  <si>
    <t>Kapitalni projekt K100031 ZAGREBAČKA ULICA</t>
  </si>
  <si>
    <t>Kapitalni projekt K100040 IZGRADNJA PROMETNICA U OBUHVATU UPU-a ZELENKA 2</t>
  </si>
  <si>
    <t>Kapitalni projekt K100041 IZGRADNJA PROMETNICA U OBUHVATU UPU-a BILAJE 1</t>
  </si>
  <si>
    <t>Kapitalni projekt K100042 IZGRADNJA ŠIBENSKE ULICE</t>
  </si>
  <si>
    <t>Kapitalni projekt K100043 IZGRADNJA PROMETNICA IZ OBUHVATA UPU-a BATINIĆI</t>
  </si>
  <si>
    <t>Kapitalni projekt K100044 IZGRADNJA NASTAVKA ULICE OD ZGRADE POS-a DO LULIČEVE</t>
  </si>
  <si>
    <t>Kapitalni projekt K100045 IZGRADNJA ULICA U PREDJELU POŽARA -MAKARSKA</t>
  </si>
  <si>
    <t>Kapitalni projekt K100048 IZGRADNJA I REKONSTRUKCIJA JADRANSKE ULICE</t>
  </si>
  <si>
    <t>Kapitalni projekt K100049 IZGRADNJA I REKONSTRUKCIJA HVARSKE ULICE</t>
  </si>
  <si>
    <t>Kapitalni projekt K100050 IZGRADNJA I REKONSTRUKCIJA NADVOŽNJAKA NA D-8 (PUT MAKRA)</t>
  </si>
  <si>
    <t>Kapitalni projekt K100051 IZGRADNJA I REKONSTRUKCIJA ULICE KRALJA ZVONIMIRA</t>
  </si>
  <si>
    <t>Kapitalni projekt K100052 IZGRADNJA I REKONSTRUKCIJA ULICE ROSETO DEGLI ABRUZZI</t>
  </si>
  <si>
    <t>Program 1003 GRAĐENJE OBJEKATA I UREĐAJA ZA GROBLJA</t>
  </si>
  <si>
    <t>Kapitalni projekt K100001 GRAĐENJE OBJEKATA I UREĐAJA ZA GROBLJE</t>
  </si>
  <si>
    <t>Kapitalni projekt K100002 GRAĐENJE OBJEKATA I UREĐAJA ZA GROBLJE VELIKO BRDO</t>
  </si>
  <si>
    <t>Kapitalni projekt K100003 GRAĐENBJE OBJEKATA I UREĐAJA ZA GROBLJE SV. ANDRIJA</t>
  </si>
  <si>
    <t>Kapitalni projekt K100004 GRAĐENJE OBJEKATA I UREĐAJA ZA GROBLJE U MAKRU</t>
  </si>
  <si>
    <t>Program 1004 GRAĐENJE OBJEKATA I UREĐAJA ZA JAVNU RASVJETU</t>
  </si>
  <si>
    <t>Kapitalni projekt K100001 GRAĐENJE OBJEKATA I UREĐAJA ZA JAVNU RASVJETU</t>
  </si>
  <si>
    <t>Kapitalni projekt K100002 PRIMJENA MJERA ENERGETSKE UČINKOVITOSTI NA JAVNU RASVJETU</t>
  </si>
  <si>
    <t>Program 1005 GRAĐENJE OBJEKATA I UREĐAJA ZA OPSKRBU PITKOM VODOM</t>
  </si>
  <si>
    <t>Kapitalni projekt K100003 IZGRADNJA VODOOPSKRBNOG SUSTAVA NA PODRUČJU GRADA MAKARSKE</t>
  </si>
  <si>
    <t>Program 1006 GRAĐENJE OBJEKATA I UREĐAJA ZA ODVODNJU I PROČIŠĆAVANJE OTPADNIH VODA</t>
  </si>
  <si>
    <t>Kapitalni projekt K100001 IZGRADNJA OBORINSKOG SUSTAVA NA PODRUČJU GRADA</t>
  </si>
  <si>
    <t>Kapitalni projekt K100003 IZGRADNJA KANALIZACIJSKOG SUSTAVA NA PODRUČJU GRADA</t>
  </si>
  <si>
    <t xml:space="preserve">Kapitalne pomoći                                                                                    </t>
  </si>
  <si>
    <t>Program 1000 ODRŽAVANJE I POPRAVAK OBORINSKOG SUSTAVA</t>
  </si>
  <si>
    <t>Aktivnost A100001 ODRŽAVANJE OBORINSKOG SUSTAVA</t>
  </si>
  <si>
    <t>Program 1001 ODRŽAVANJE ČISTOĆE JAVNIH POVRŠINA</t>
  </si>
  <si>
    <t>Aktivnost A100001 ODRŽAVANJE ČISTOĆE JAVNIH POVRŠINA</t>
  </si>
  <si>
    <t>Program 1003 ODRŽAVANJE JAVNIH POVRŠINA</t>
  </si>
  <si>
    <t>Aktivnost A100001 ODRŽAVANJE JAVNIH POVRŠINA</t>
  </si>
  <si>
    <t>Program 1004 ODRŽAVANJE NERAZVRSTANIH CESTA</t>
  </si>
  <si>
    <t>Aktivnost A100001 ODRŽAVANJE NERAZVRSTANIH CESTA</t>
  </si>
  <si>
    <t>Program 1005 ODRŽAVANJE JAVNE RASVJETE</t>
  </si>
  <si>
    <t>Aktivnost A100001 ODRŽAVANJE JAVNE RASVJETE</t>
  </si>
  <si>
    <t>Program 1006 OSTALO ODRŽAVANJE</t>
  </si>
  <si>
    <t>Aktivnost A100001 OSTALO ODRŽAVANJE</t>
  </si>
  <si>
    <t>Program 1001 IZGRADNJA KAPITALNIH OBJEKATA</t>
  </si>
  <si>
    <t>Kapitalni projekt K100011 DJEČJI VRTIĆ ZELENKA</t>
  </si>
  <si>
    <t>Program 1002 IZRADA TEHNIČKE DOKUMENTACIJE</t>
  </si>
  <si>
    <t>Kapitalni projekt K100001 IZRADA TEHNIČKE DOKUMENTACIJE</t>
  </si>
  <si>
    <t xml:space="preserve">Poslovni objekti                                                                                    </t>
  </si>
  <si>
    <t>Program 1000 SANACIJA SPOMENIČKE BAŠTINE</t>
  </si>
  <si>
    <t>Aktivnost A100001 SANACIJA SPOMENIČKE BAŠTINE</t>
  </si>
  <si>
    <t>Kapitalni projekt K100001 REVITALIZACIJA I OČUVANJE KULTURNE BAŠTINE</t>
  </si>
  <si>
    <t>Program 1000 ZBRINJAVANJE KOMUNALNOG OTPADA</t>
  </si>
  <si>
    <t>Aktivnost A100001 TEKUĆI RASHODI ZBRINJAVANJE KOMUNALNOG OTPADA</t>
  </si>
  <si>
    <t>Kapitalni projekt K100002 IZGRADNJA RECIKLAŽNOG DVORIŠTA</t>
  </si>
  <si>
    <t>Program 1000 ADAPTACIJA I SANACIJA OBJEKATA</t>
  </si>
  <si>
    <t>Kapitalni projekt K100001 ADAPTACIJA ZGRADE GRADA MAKARSKA</t>
  </si>
  <si>
    <t>Kapitalni projekt K100003 ADAPTACIJA DJEČJEG VRTIĆA</t>
  </si>
  <si>
    <t>Kapitalni projekt K100006 ZGRADA NA SPORTSKOM CENTRU -STARA UPRAVNA ZGRADA</t>
  </si>
  <si>
    <t>Kapitalni projekt K100007 OSTALE ZGRADE U GRADU MAKARSKA</t>
  </si>
  <si>
    <t>Kapitalni projekt K100008 STARA UPRAVNA ZGRADA METALPLASTIKE</t>
  </si>
  <si>
    <t>Kapitalni projekt K100009 ADAPTACIJA DJEČJEG VRTIĆA U VELIKOM BRDU</t>
  </si>
  <si>
    <t xml:space="preserve">Sportska i glazbena oprema                                                                          </t>
  </si>
  <si>
    <t xml:space="preserve">Kamate za primljene zajmove od trgovačkih društava u javnom sektoru              </t>
  </si>
  <si>
    <t>GRAD MAKARSKA</t>
  </si>
  <si>
    <t xml:space="preserve"> GRADONAČELNIK           </t>
  </si>
  <si>
    <t>Klasa: 400-01/17-01/360</t>
  </si>
  <si>
    <t>Makarska, 30.06.2017.</t>
  </si>
  <si>
    <t xml:space="preserve">  IZVIJEŠĆE O KORIŠTENJU PRORAČUNSKE PRIČUVE  ZA RAZDOBLJE 01.01.-30.06.2017. G </t>
  </si>
  <si>
    <t>Proračunom Grada Makarske za 2017. godinu na stavci nepredviđeni rashodi do visine proračunske pričuve (račun 3851) planirano je</t>
  </si>
  <si>
    <t>200.000,00 kuna. Navedena sredstava su  u razdoblju SIJEČANJ - LIPANJ   iskorišteno u iznosu od 117.802,55 kuna i to:</t>
  </si>
  <si>
    <t>KORISNIK</t>
  </si>
  <si>
    <t xml:space="preserve">NAMJENA </t>
  </si>
  <si>
    <t>IZNOS</t>
  </si>
  <si>
    <t>DATUM  ISPLATE</t>
  </si>
  <si>
    <t>TEMELJ ISPLATE</t>
  </si>
  <si>
    <t>AKT GRADONAČELNIKA</t>
  </si>
  <si>
    <t>SREDNJA ŠKOLA FRA ANDRIJA KAČIĆ MIOŠIĆ MAKARSKA</t>
  </si>
  <si>
    <t>Pomoć za povečanje fundusa školske knjižnice</t>
  </si>
  <si>
    <t xml:space="preserve"> 14.02.2017.</t>
  </si>
  <si>
    <t>ZAMOLBA , NALOG</t>
  </si>
  <si>
    <t>PREDSTAVNIK SRPSKE NACIONALNE MANJINE</t>
  </si>
  <si>
    <t>za rad</t>
  </si>
  <si>
    <t xml:space="preserve"> 01.03.2017.</t>
  </si>
  <si>
    <t xml:space="preserve"> NALOG</t>
  </si>
  <si>
    <t>400-01/17-01/21; 2147/05-04-12/1-17-1</t>
  </si>
  <si>
    <t>UDRUGA MAKARSKIH DIJABETIČARA</t>
  </si>
  <si>
    <t xml:space="preserve"> 10.03.2017.</t>
  </si>
  <si>
    <t>053-01/17-10/154 2147/05-04-12/1-17-2</t>
  </si>
  <si>
    <t>MATICA UMIROVLJENIKA MAKARSKE</t>
  </si>
  <si>
    <t>pomoć za proslavu 70. obljetnice utemeljenja</t>
  </si>
  <si>
    <t xml:space="preserve"> 06.03.2017.</t>
  </si>
  <si>
    <t>400-01/17-01/155; 2147/05-04-12/1-17-1</t>
  </si>
  <si>
    <t>KLUB LJEČENIH ALKOHOLIĆARA</t>
  </si>
  <si>
    <t xml:space="preserve"> 09.03.2017.</t>
  </si>
  <si>
    <t>083-01/17-10/152; 2147/05-04-12/1-17-2</t>
  </si>
  <si>
    <t>GLAZBENA ŠKOLA</t>
  </si>
  <si>
    <t>za nabavu opreme</t>
  </si>
  <si>
    <t>PONUDA , NALOG</t>
  </si>
  <si>
    <t>400-03/17-01/31; 2147/05-04-12/1-17-2</t>
  </si>
  <si>
    <t xml:space="preserve">UDRUGA 156. BRIGADE HRVATSKE VOJSKE </t>
  </si>
  <si>
    <t xml:space="preserve"> 13.03.2017.</t>
  </si>
  <si>
    <t>Nabava stolica za prostor Matice umirovljenika</t>
  </si>
  <si>
    <t xml:space="preserve"> 14.03.2017.</t>
  </si>
  <si>
    <t>400-03/17-01/32; 2147/05-04-12/1-17-2</t>
  </si>
  <si>
    <t>MNK NOVO VRIJEME APFEL</t>
  </si>
  <si>
    <t>Pomoć pri organiziranju turnira</t>
  </si>
  <si>
    <t xml:space="preserve"> 30.03.2017.</t>
  </si>
  <si>
    <t>400-01/17-01/175; 2147/05-04-12/1-17-2</t>
  </si>
  <si>
    <t>SREDNJA STRUKOVNA ŠKOLA MAKARSKA</t>
  </si>
  <si>
    <t>za kupnju perilice</t>
  </si>
  <si>
    <t xml:space="preserve"> 18.04.2017.</t>
  </si>
  <si>
    <t>053-01/17-10/201 2147/05-04/1-17-2</t>
  </si>
  <si>
    <t>VESLAČKI KLUB BIOKOVO</t>
  </si>
  <si>
    <t>Pomoć za nabavu čamca</t>
  </si>
  <si>
    <t xml:space="preserve"> 12.04.2017.</t>
  </si>
  <si>
    <t>053-01/17-10/271 2147/05-04-12/1-17-2</t>
  </si>
  <si>
    <t>UDRUŽENJE OBRTNIKA MAKARSKA</t>
  </si>
  <si>
    <t>Pomoć za putovanje na Etno-gastro Slavonija i Baranja</t>
  </si>
  <si>
    <t xml:space="preserve"> 24.04.2017.</t>
  </si>
  <si>
    <t>053-01/17-10/104 2147/05-04/1-17-2</t>
  </si>
  <si>
    <t>VATERPOLSKI KLUB GALEB</t>
  </si>
  <si>
    <t xml:space="preserve"> 22.05.2017.</t>
  </si>
  <si>
    <t>620-01/17-01/4;                2147/05-04/1-17-2</t>
  </si>
  <si>
    <t xml:space="preserve"> 24.05.2017.</t>
  </si>
  <si>
    <t>053-01/17-10/430; 2147/05-04-12/1-17-3</t>
  </si>
  <si>
    <t>ATLETSKI KLUB SVETI MARKO</t>
  </si>
  <si>
    <t>Za Karlu Andrijašević</t>
  </si>
  <si>
    <t>01.06.2017.</t>
  </si>
  <si>
    <t>053-01/17-01/477; 2147/05-04/1-17-2</t>
  </si>
  <si>
    <t>Nabava maica za turnira u bućama "Makar 2017".</t>
  </si>
  <si>
    <t>02.06.2017.</t>
  </si>
  <si>
    <t>RAČUN , NALOG</t>
  </si>
  <si>
    <t>401-03/17-01/946; 2147/05-04/1-17-2</t>
  </si>
  <si>
    <t>BOKSAČKI KLUB PREDATOR</t>
  </si>
  <si>
    <t>UDRUŽENJE POLICIJSKIH BRANITELJADOMOVINSKOG RATA IMOTSKI</t>
  </si>
  <si>
    <t>Pomoć pri organiziranju memorijalnog malonogometnog turnira Josip Jović</t>
  </si>
  <si>
    <t xml:space="preserve"> 28.06.2017.</t>
  </si>
  <si>
    <t>UKUPNO UTROŠENO</t>
  </si>
  <si>
    <t>GRADONAČELNIK:</t>
  </si>
  <si>
    <t>Jure Brkan dipl.oec.</t>
  </si>
  <si>
    <t>Članak  2.</t>
  </si>
  <si>
    <t>Izvršenje prihoda i rashoda, te primitaka i izdataka po ekonomskoj klasifikaciji iskazanih u računu prihoda i rashoda i računu zaduživanja/financiranja</t>
  </si>
  <si>
    <t>za razdoblje  01.01.- 30.06.2017. godinu  utvrđije se kako slijedi:</t>
  </si>
  <si>
    <t xml:space="preserve">                                                                                    Članak  3.</t>
  </si>
  <si>
    <t>I. Grad je zadužen s osnova dva kredita i to:</t>
  </si>
  <si>
    <t xml:space="preserve">1. Kredita koji  je odobrila Hrvatska banka za obnovu i razvoj Zagreb u iznosu od 5.682.469,36  EUR uz kamatnu stopu Euribor +2% . Otplata kredita je </t>
  </si>
  <si>
    <t xml:space="preserve">kvartalna, a prva od  37 rata  dospijevala je  31.05. 2009. godine.  Nakon što je u 2010. godini odobrena odgoda otplate glavnice za godinu dana  dospijeće </t>
  </si>
  <si>
    <t xml:space="preserve">2. Kredita koji  je odobrila Hrvatska poštanska  banka d.d. Zagreb u iznosu od 30.000.000,00 kn uz kamatnu stopu vezanu uz trezorske zapise Ministarstva </t>
  </si>
  <si>
    <t xml:space="preserve">financija RH uvećanu za 1,65%. Otplata kredita je kvartalna, a prva   od  48  rata    dospijevala je  01.08. 2009. godine.  Stanje zaduženosti po ovom kreditu </t>
  </si>
  <si>
    <t xml:space="preserve">II. Dječji vrtić Biokovsko zvonce ima zaduženje s osnova Ugovora o leasingu potpisanog s Erste &amp; Steiermarkische S- Leasing d.o.o Zagreb u iznosu od </t>
  </si>
  <si>
    <t>13.183,98 EUR na 36 mjeseci uz kamatnu stopu od 6,54%</t>
  </si>
  <si>
    <t>I. 1.  Kredit od Hrvatske banke za obnovu i razvoj / korisnik Grad Makarska</t>
  </si>
  <si>
    <t>Primljeni zajmova i kredita od  kreditnih i ostalih financijskih institucija u javnom sektoru</t>
  </si>
  <si>
    <t>Primljeni zajmova i kredita od  kreditnih institucija u javnom sektoru</t>
  </si>
  <si>
    <t>Otplata glavnice primljenih zajmova i kredita od  kreditnih i ostalih financijskih institucija u javnom sektoru</t>
  </si>
  <si>
    <t>I. 2.  Kredit od Hrvatske poštanske banke / Korisnik Grad Makarska</t>
  </si>
  <si>
    <t>Primljeni zajmova i kredita od tuzemnih  kreditnih i ostalih  institucija izvan javnog sektora</t>
  </si>
  <si>
    <t>Primljeni zajmova i kredita od  tuzemnih kreditnih institucija izvan javnog sektora</t>
  </si>
  <si>
    <t>II. 1.  Leasing   od Erste &amp; Steiermarkische S- Leasing / korisnik Dječji vrtić Biokovsko zvonce</t>
  </si>
  <si>
    <t>Primljeni zajmova i kredita od ostalih tuzemnih financijskih institucija izvan javnog sektora</t>
  </si>
  <si>
    <t>Otplata glavnice primljenih  zajmova trg. Društvima izvan javnog sektora</t>
  </si>
  <si>
    <t>Članak 4.</t>
  </si>
  <si>
    <t>Izvršenje Proračuna po organizacijskoj, ekonomskoj i programskoj klasifikaciji daje se u posebnom dijelu proračuna kako slijedi:</t>
  </si>
  <si>
    <t>POSEBAN DIO</t>
  </si>
  <si>
    <t>Izvršenje Proračuna po organizacijskoj klasifikaciji prikazano je u sljedećoj tablici:</t>
  </si>
  <si>
    <t>GLAVA  00101   URED GRADONAČELNIKA</t>
  </si>
  <si>
    <t>GLAVA  00102   JAVNA USTANOVA MARA</t>
  </si>
  <si>
    <t>GLAVA  00301   KULTURA</t>
  </si>
  <si>
    <t>GLAVA  00302   ŠKOLSTVO</t>
  </si>
  <si>
    <t>GLAVA  00303   PREDŠKOLSKI ODGOJ</t>
  </si>
  <si>
    <t>GLAVA  00304   ODJEL ZA DRUŠTVENE DJELATNOSTI</t>
  </si>
  <si>
    <t>GLAVA  00307   SPORT</t>
  </si>
  <si>
    <t>GLAVA  00601   POGON ZA OBAVLJANJE KOMUNALNE DJELATNOSTI</t>
  </si>
  <si>
    <t>GLAVA  00701   GRADSKO VIJEĆE</t>
  </si>
  <si>
    <t>GLAVA  00901   UPRAVNI ODJEL ZA PROSTORNO UREĐENJE I GRADITELJSTVO</t>
  </si>
  <si>
    <t>GLAVA  01001   UPRAVNI ODJEL ZA KOMUNALNE DJELATNOSTI</t>
  </si>
  <si>
    <t>Članak 5.</t>
  </si>
  <si>
    <t>Ovaj  Obračun  Proračuna  Grada Makarske za razdoblje 01.01.-30.06.2017. godine  objavit će se u Glasniku  Grada Makarske.</t>
  </si>
  <si>
    <t>Izvršenje proračuna po programskoj klasifikaciji prikazano je u sljedećoj tablici:</t>
  </si>
  <si>
    <t>RAZDJEL 001 URED GRADONAČELNIKA</t>
  </si>
  <si>
    <t>RAZDJEL 003 ODJEL ZA DRUŠTVENE DJELATNOSTI</t>
  </si>
  <si>
    <t>RAZDJEL 006 POGON ZA OBAVLJANJE KOMUNALNE  DJELATNOSTI U GRADU MAKARSKOJ</t>
  </si>
  <si>
    <t>RAZDJEL 007 GRADSKO VIJEĆE</t>
  </si>
  <si>
    <t>RAZDJEL 009 UPRAVNI ODJEL ZA PROSTORNO UREĐENJE I GRADITELJSTVO</t>
  </si>
  <si>
    <t>RAZDJEL 010 UPRAVNI ODJEL ZA KOMUNALNE DJELATNOSTI</t>
  </si>
  <si>
    <t>U nastavku se daje analitički pregled iz računa zaduživanja/financiranja za razdoblje 01.01-30.06.2017. godinu po korisnicima i po pojedinom kreditu:</t>
  </si>
  <si>
    <t>2017.(2)</t>
  </si>
  <si>
    <t>2017.(3)</t>
  </si>
  <si>
    <t xml:space="preserve">Izvršenje 01.01.-30.06. 2016. (1)   </t>
  </si>
  <si>
    <t>Izvršenje 01.01.-30.06. 2017.(3)</t>
  </si>
  <si>
    <t>UKUPNO RASHODI / IZDACI</t>
  </si>
  <si>
    <t>Klasa:  401-02/17-01/01</t>
  </si>
  <si>
    <t>602-03/17-01/5;                 2147/05-04-12/1-16-2</t>
  </si>
  <si>
    <t>053-01/17-10/532;            2147/05-04/1-17-2</t>
  </si>
  <si>
    <t>053-01/17-10/410;              2147/05-04/1-17-2</t>
  </si>
  <si>
    <t>053-01/17-10/159; 2147/05-04-12/1-17-2</t>
  </si>
  <si>
    <t>Urbroj: 2147/01-04/1-17-01</t>
  </si>
  <si>
    <t>PREDSJEDNIK GRADSKOG VIJEĆA:</t>
  </si>
  <si>
    <t xml:space="preserve">                                          IZVJEŠTAJ O IZVRŠENJU PRORAČUNA  GRADA MAKARSKE</t>
  </si>
  <si>
    <t>Urbroj: 2147/04-01-/1-17-4</t>
  </si>
  <si>
    <t>na 3. sjednici, održanoj 20. listopada 2017. godine,  donosi</t>
  </si>
  <si>
    <r>
      <t>posljednje rate je 31.05.2019. godine.  Stanje zaduženosti  po ovom kreditu na dan 30.06.2017. g. iznosi</t>
    </r>
    <r>
      <rPr>
        <sz val="10"/>
        <rFont val="Calibri"/>
        <family val="2"/>
      </rPr>
      <t xml:space="preserve"> 1.246.642,10 EUR ili  9.325.899,20 kuna</t>
    </r>
  </si>
  <si>
    <r>
      <t>na dan 30.06.2017. iznosi</t>
    </r>
    <r>
      <rPr>
        <sz val="10"/>
        <rFont val="Calibri"/>
        <family val="2"/>
      </rPr>
      <t xml:space="preserve"> 11.636.631,27 kuna. </t>
    </r>
  </si>
  <si>
    <t>Makarska, 20. listopada  2017.g.</t>
  </si>
  <si>
    <t>MARKO OŽIĆ-BEBEK dr.med.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</si>
</sst>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  <numFmt numFmtId="173" formatCode="#,##0.0"/>
  </numFmts>
  <fonts count="9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6"/>
      <name val="Arial"/>
      <family val="2"/>
    </font>
    <font>
      <sz val="9"/>
      <name val="Calibri"/>
      <family val="2"/>
    </font>
    <font>
      <sz val="10"/>
      <name val="Times New Roman"/>
      <family val="1"/>
    </font>
    <font>
      <sz val="9"/>
      <name val="Arial"/>
      <family val="2"/>
    </font>
    <font>
      <b/>
      <sz val="9.5"/>
      <name val="Arial"/>
      <family val="2"/>
    </font>
    <font>
      <b/>
      <sz val="9"/>
      <name val="Arial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8"/>
      <color indexed="10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sz val="14"/>
      <color indexed="10"/>
      <name val="Calibri"/>
      <family val="2"/>
    </font>
    <font>
      <b/>
      <sz val="20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9.5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b/>
      <sz val="8"/>
      <color rgb="FFFF0000"/>
      <name val="Calibri"/>
      <family val="2"/>
    </font>
    <font>
      <b/>
      <sz val="10"/>
      <color theme="0"/>
      <name val="Arial"/>
      <family val="2"/>
    </font>
    <font>
      <b/>
      <sz val="11"/>
      <color rgb="FFFF0000"/>
      <name val="Calibri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0"/>
      <color rgb="FF000000"/>
      <name val="Calibri"/>
      <family val="2"/>
    </font>
    <font>
      <b/>
      <sz val="16"/>
      <color rgb="FF0000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sz val="14"/>
      <color rgb="FFFF0000"/>
      <name val="Calibri"/>
      <family val="2"/>
    </font>
    <font>
      <b/>
      <sz val="20"/>
      <color rgb="FF000000"/>
      <name val="Calibri"/>
      <family val="2"/>
    </font>
    <font>
      <sz val="12"/>
      <color rgb="FF000000"/>
      <name val="Calibri"/>
      <family val="2"/>
    </font>
    <font>
      <sz val="9"/>
      <color rgb="FF000000"/>
      <name val="Calibri"/>
      <family val="2"/>
    </font>
    <font>
      <sz val="9.5"/>
      <color rgb="FF00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0" fillId="20" borderId="1" applyNumberFormat="0" applyFont="0" applyAlignment="0" applyProtection="0"/>
    <xf numFmtId="0" fontId="57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9" fillId="28" borderId="2" applyNumberFormat="0" applyAlignment="0" applyProtection="0"/>
    <xf numFmtId="0" fontId="60" fillId="28" borderId="3" applyNumberFormat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31" borderId="8" applyNumberFormat="0" applyAlignment="0" applyProtection="0"/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5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Font="1" applyBorder="1" applyAlignment="1">
      <alignment wrapText="1"/>
    </xf>
    <xf numFmtId="0" fontId="6" fillId="0" borderId="0" xfId="57" applyFont="1">
      <alignment/>
      <protection/>
    </xf>
    <xf numFmtId="0" fontId="2" fillId="0" borderId="0" xfId="50" applyFont="1">
      <alignment/>
      <protection/>
    </xf>
    <xf numFmtId="0" fontId="2" fillId="0" borderId="0" xfId="50">
      <alignment/>
      <protection/>
    </xf>
    <xf numFmtId="0" fontId="6" fillId="0" borderId="0" xfId="57" applyFont="1" applyAlignment="1">
      <alignment/>
      <protection/>
    </xf>
    <xf numFmtId="0" fontId="73" fillId="0" borderId="0" xfId="57" applyFont="1">
      <alignment/>
      <protection/>
    </xf>
    <xf numFmtId="0" fontId="7" fillId="0" borderId="0" xfId="57" applyFont="1" applyAlignment="1">
      <alignment/>
      <protection/>
    </xf>
    <xf numFmtId="0" fontId="8" fillId="0" borderId="0" xfId="57" applyFont="1">
      <alignment/>
      <protection/>
    </xf>
    <xf numFmtId="0" fontId="9" fillId="0" borderId="0" xfId="57" applyFont="1">
      <alignment/>
      <protection/>
    </xf>
    <xf numFmtId="0" fontId="9" fillId="0" borderId="0" xfId="57" applyFont="1" applyAlignment="1">
      <alignment vertical="center"/>
      <protection/>
    </xf>
    <xf numFmtId="0" fontId="7" fillId="0" borderId="0" xfId="57" applyFont="1" applyAlignment="1">
      <alignment vertical="center"/>
      <protection/>
    </xf>
    <xf numFmtId="0" fontId="7" fillId="0" borderId="0" xfId="57" applyFont="1" applyFill="1" applyAlignment="1">
      <alignment vertical="center"/>
      <protection/>
    </xf>
    <xf numFmtId="0" fontId="2" fillId="0" borderId="0" xfId="50" applyFill="1">
      <alignment/>
      <protection/>
    </xf>
    <xf numFmtId="0" fontId="2" fillId="0" borderId="0" xfId="50" applyFont="1" applyAlignment="1">
      <alignment horizontal="center"/>
      <protection/>
    </xf>
    <xf numFmtId="0" fontId="73" fillId="0" borderId="0" xfId="57" applyFont="1" applyAlignment="1">
      <alignment/>
      <protection/>
    </xf>
    <xf numFmtId="0" fontId="4" fillId="0" borderId="0" xfId="50" applyFont="1">
      <alignment/>
      <protection/>
    </xf>
    <xf numFmtId="0" fontId="2" fillId="0" borderId="0" xfId="50" applyFont="1" applyFill="1" applyAlignment="1">
      <alignment horizontal="center"/>
      <protection/>
    </xf>
    <xf numFmtId="0" fontId="2" fillId="0" borderId="0" xfId="50" applyFill="1" applyBorder="1">
      <alignment/>
      <protection/>
    </xf>
    <xf numFmtId="0" fontId="2" fillId="0" borderId="0" xfId="50" applyFont="1" applyFill="1">
      <alignment/>
      <protection/>
    </xf>
    <xf numFmtId="0" fontId="4" fillId="0" borderId="0" xfId="50" applyFont="1" applyFill="1" applyAlignment="1">
      <alignment horizontal="center"/>
      <protection/>
    </xf>
    <xf numFmtId="0" fontId="4" fillId="33" borderId="12" xfId="50" applyFont="1" applyFill="1" applyBorder="1">
      <alignment/>
      <protection/>
    </xf>
    <xf numFmtId="0" fontId="4" fillId="33" borderId="13" xfId="50" applyFont="1" applyFill="1" applyBorder="1">
      <alignment/>
      <protection/>
    </xf>
    <xf numFmtId="0" fontId="4" fillId="33" borderId="14" xfId="50" applyFont="1" applyFill="1" applyBorder="1">
      <alignment/>
      <protection/>
    </xf>
    <xf numFmtId="0" fontId="4" fillId="33" borderId="15" xfId="50" applyFont="1" applyFill="1" applyBorder="1">
      <alignment/>
      <protection/>
    </xf>
    <xf numFmtId="0" fontId="4" fillId="0" borderId="16" xfId="50" applyFont="1" applyBorder="1" applyAlignment="1">
      <alignment horizontal="center"/>
      <protection/>
    </xf>
    <xf numFmtId="0" fontId="4" fillId="0" borderId="17" xfId="50" applyFont="1" applyBorder="1">
      <alignment/>
      <protection/>
    </xf>
    <xf numFmtId="4" fontId="71" fillId="0" borderId="18" xfId="50" applyNumberFormat="1" applyFont="1" applyFill="1" applyBorder="1">
      <alignment/>
      <protection/>
    </xf>
    <xf numFmtId="4" fontId="4" fillId="0" borderId="18" xfId="50" applyNumberFormat="1" applyFont="1" applyFill="1" applyBorder="1">
      <alignment/>
      <protection/>
    </xf>
    <xf numFmtId="173" fontId="10" fillId="0" borderId="18" xfId="50" applyNumberFormat="1" applyFont="1" applyFill="1" applyBorder="1">
      <alignment/>
      <protection/>
    </xf>
    <xf numFmtId="173" fontId="10" fillId="0" borderId="19" xfId="50" applyNumberFormat="1" applyFont="1" applyFill="1" applyBorder="1">
      <alignment/>
      <protection/>
    </xf>
    <xf numFmtId="4" fontId="11" fillId="0" borderId="0" xfId="50" applyNumberFormat="1" applyFont="1" applyFill="1" applyBorder="1">
      <alignment/>
      <protection/>
    </xf>
    <xf numFmtId="4" fontId="12" fillId="0" borderId="0" xfId="50" applyNumberFormat="1" applyFont="1" applyFill="1" applyBorder="1">
      <alignment/>
      <protection/>
    </xf>
    <xf numFmtId="4" fontId="12" fillId="0" borderId="0" xfId="50" applyNumberFormat="1" applyFont="1">
      <alignment/>
      <protection/>
    </xf>
    <xf numFmtId="0" fontId="12" fillId="0" borderId="0" xfId="50" applyFont="1">
      <alignment/>
      <protection/>
    </xf>
    <xf numFmtId="0" fontId="4" fillId="0" borderId="20" xfId="50" applyFont="1" applyBorder="1" applyAlignment="1">
      <alignment horizontal="center"/>
      <protection/>
    </xf>
    <xf numFmtId="0" fontId="4" fillId="0" borderId="21" xfId="50" applyFont="1" applyBorder="1">
      <alignment/>
      <protection/>
    </xf>
    <xf numFmtId="4" fontId="71" fillId="0" borderId="11" xfId="50" applyNumberFormat="1" applyFont="1" applyFill="1" applyBorder="1">
      <alignment/>
      <protection/>
    </xf>
    <xf numFmtId="4" fontId="4" fillId="0" borderId="11" xfId="50" applyNumberFormat="1" applyFont="1" applyFill="1" applyBorder="1">
      <alignment/>
      <protection/>
    </xf>
    <xf numFmtId="173" fontId="10" fillId="0" borderId="11" xfId="50" applyNumberFormat="1" applyFont="1" applyFill="1" applyBorder="1">
      <alignment/>
      <protection/>
    </xf>
    <xf numFmtId="173" fontId="10" fillId="0" borderId="22" xfId="50" applyNumberFormat="1" applyFont="1" applyFill="1" applyBorder="1">
      <alignment/>
      <protection/>
    </xf>
    <xf numFmtId="0" fontId="12" fillId="0" borderId="0" xfId="50" applyFont="1" applyFill="1" applyBorder="1">
      <alignment/>
      <protection/>
    </xf>
    <xf numFmtId="4" fontId="74" fillId="0" borderId="0" xfId="50" applyNumberFormat="1" applyFont="1" applyFill="1" applyBorder="1">
      <alignment/>
      <protection/>
    </xf>
    <xf numFmtId="0" fontId="4" fillId="0" borderId="23" xfId="50" applyFont="1" applyBorder="1" applyAlignment="1">
      <alignment horizontal="left"/>
      <protection/>
    </xf>
    <xf numFmtId="0" fontId="4" fillId="0" borderId="24" xfId="50" applyFont="1" applyBorder="1">
      <alignment/>
      <protection/>
    </xf>
    <xf numFmtId="4" fontId="71" fillId="0" borderId="25" xfId="50" applyNumberFormat="1" applyFont="1" applyFill="1" applyBorder="1">
      <alignment/>
      <protection/>
    </xf>
    <xf numFmtId="4" fontId="4" fillId="0" borderId="25" xfId="50" applyNumberFormat="1" applyFont="1" applyFill="1" applyBorder="1">
      <alignment/>
      <protection/>
    </xf>
    <xf numFmtId="173" fontId="10" fillId="0" borderId="25" xfId="50" applyNumberFormat="1" applyFont="1" applyFill="1" applyBorder="1">
      <alignment/>
      <protection/>
    </xf>
    <xf numFmtId="173" fontId="10" fillId="0" borderId="26" xfId="50" applyNumberFormat="1" applyFont="1" applyFill="1" applyBorder="1">
      <alignment/>
      <protection/>
    </xf>
    <xf numFmtId="173" fontId="2" fillId="0" borderId="0" xfId="50" applyNumberFormat="1" applyFont="1">
      <alignment/>
      <protection/>
    </xf>
    <xf numFmtId="173" fontId="4" fillId="0" borderId="0" xfId="50" applyNumberFormat="1" applyFont="1">
      <alignment/>
      <protection/>
    </xf>
    <xf numFmtId="0" fontId="4" fillId="0" borderId="17" xfId="50" applyFont="1" applyBorder="1" applyAlignment="1">
      <alignment horizontal="center"/>
      <protection/>
    </xf>
    <xf numFmtId="0" fontId="4" fillId="0" borderId="18" xfId="50" applyFont="1" applyBorder="1">
      <alignment/>
      <protection/>
    </xf>
    <xf numFmtId="4" fontId="4" fillId="0" borderId="18" xfId="50" applyNumberFormat="1" applyFont="1" applyBorder="1">
      <alignment/>
      <protection/>
    </xf>
    <xf numFmtId="0" fontId="4" fillId="0" borderId="21" xfId="50" applyFont="1" applyBorder="1" applyAlignment="1">
      <alignment horizontal="center"/>
      <protection/>
    </xf>
    <xf numFmtId="0" fontId="4" fillId="0" borderId="11" xfId="50" applyFont="1" applyBorder="1">
      <alignment/>
      <protection/>
    </xf>
    <xf numFmtId="4" fontId="4" fillId="0" borderId="11" xfId="50" applyNumberFormat="1" applyFont="1" applyBorder="1">
      <alignment/>
      <protection/>
    </xf>
    <xf numFmtId="0" fontId="4" fillId="0" borderId="24" xfId="50" applyFont="1" applyBorder="1" applyAlignment="1">
      <alignment horizontal="left"/>
      <protection/>
    </xf>
    <xf numFmtId="0" fontId="4" fillId="0" borderId="25" xfId="50" applyFont="1" applyBorder="1">
      <alignment/>
      <protection/>
    </xf>
    <xf numFmtId="4" fontId="4" fillId="0" borderId="25" xfId="50" applyNumberFormat="1" applyFont="1" applyBorder="1">
      <alignment/>
      <protection/>
    </xf>
    <xf numFmtId="0" fontId="4" fillId="0" borderId="27" xfId="50" applyFont="1" applyBorder="1" applyAlignment="1">
      <alignment horizontal="center"/>
      <protection/>
    </xf>
    <xf numFmtId="0" fontId="4" fillId="0" borderId="28" xfId="50" applyFont="1" applyBorder="1">
      <alignment/>
      <protection/>
    </xf>
    <xf numFmtId="4" fontId="10" fillId="0" borderId="28" xfId="50" applyNumberFormat="1" applyFont="1" applyBorder="1">
      <alignment/>
      <protection/>
    </xf>
    <xf numFmtId="173" fontId="10" fillId="0" borderId="28" xfId="50" applyNumberFormat="1" applyFont="1" applyBorder="1">
      <alignment/>
      <protection/>
    </xf>
    <xf numFmtId="173" fontId="10" fillId="0" borderId="29" xfId="50" applyNumberFormat="1" applyFont="1" applyBorder="1">
      <alignment/>
      <protection/>
    </xf>
    <xf numFmtId="0" fontId="6" fillId="0" borderId="0" xfId="50" applyFont="1">
      <alignment/>
      <protection/>
    </xf>
    <xf numFmtId="173" fontId="6" fillId="0" borderId="0" xfId="50" applyNumberFormat="1" applyFont="1">
      <alignment/>
      <protection/>
    </xf>
    <xf numFmtId="0" fontId="10" fillId="0" borderId="0" xfId="50" applyFont="1">
      <alignment/>
      <protection/>
    </xf>
    <xf numFmtId="173" fontId="10" fillId="0" borderId="0" xfId="50" applyNumberFormat="1" applyFont="1">
      <alignment/>
      <protection/>
    </xf>
    <xf numFmtId="0" fontId="4" fillId="0" borderId="0" xfId="50" applyFont="1" applyAlignment="1">
      <alignment horizontal="left"/>
      <protection/>
    </xf>
    <xf numFmtId="4" fontId="2" fillId="0" borderId="0" xfId="50" applyNumberFormat="1">
      <alignment/>
      <protection/>
    </xf>
    <xf numFmtId="0" fontId="3" fillId="34" borderId="30" xfId="0" applyFont="1" applyFill="1" applyBorder="1" applyAlignment="1">
      <alignment/>
    </xf>
    <xf numFmtId="0" fontId="14" fillId="35" borderId="30" xfId="0" applyFont="1" applyFill="1" applyBorder="1" applyAlignment="1">
      <alignment/>
    </xf>
    <xf numFmtId="4" fontId="68" fillId="35" borderId="30" xfId="0" applyNumberFormat="1" applyFont="1" applyFill="1" applyBorder="1" applyAlignment="1">
      <alignment/>
    </xf>
    <xf numFmtId="4" fontId="75" fillId="35" borderId="3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76" fillId="34" borderId="3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30" xfId="0" applyFont="1" applyBorder="1" applyAlignment="1">
      <alignment horizontal="left" wrapText="1"/>
    </xf>
    <xf numFmtId="0" fontId="0" fillId="0" borderId="30" xfId="0" applyFont="1" applyBorder="1" applyAlignment="1">
      <alignment wrapText="1"/>
    </xf>
    <xf numFmtId="4" fontId="0" fillId="0" borderId="30" xfId="0" applyNumberFormat="1" applyFont="1" applyBorder="1" applyAlignment="1">
      <alignment wrapText="1"/>
    </xf>
    <xf numFmtId="0" fontId="15" fillId="0" borderId="30" xfId="0" applyFont="1" applyBorder="1" applyAlignment="1">
      <alignment horizontal="left" wrapText="1"/>
    </xf>
    <xf numFmtId="0" fontId="15" fillId="0" borderId="30" xfId="0" applyFont="1" applyBorder="1" applyAlignment="1">
      <alignment wrapText="1"/>
    </xf>
    <xf numFmtId="4" fontId="15" fillId="0" borderId="30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4" fontId="0" fillId="0" borderId="11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68" fillId="34" borderId="30" xfId="0" applyFont="1" applyFill="1" applyBorder="1" applyAlignment="1">
      <alignment/>
    </xf>
    <xf numFmtId="0" fontId="68" fillId="35" borderId="30" xfId="0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0" fontId="13" fillId="34" borderId="30" xfId="0" applyFont="1" applyFill="1" applyBorder="1" applyAlignment="1">
      <alignment/>
    </xf>
    <xf numFmtId="0" fontId="13" fillId="35" borderId="30" xfId="0" applyFont="1" applyFill="1" applyBorder="1" applyAlignment="1">
      <alignment/>
    </xf>
    <xf numFmtId="4" fontId="13" fillId="35" borderId="3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13" fillId="0" borderId="0" xfId="0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 horizontal="right"/>
    </xf>
    <xf numFmtId="0" fontId="16" fillId="0" borderId="0" xfId="51" applyFont="1">
      <alignment/>
      <protection/>
    </xf>
    <xf numFmtId="0" fontId="0" fillId="0" borderId="0" xfId="51">
      <alignment/>
      <protection/>
    </xf>
    <xf numFmtId="0" fontId="13" fillId="35" borderId="30" xfId="51" applyFont="1" applyFill="1" applyBorder="1">
      <alignment/>
      <protection/>
    </xf>
    <xf numFmtId="4" fontId="13" fillId="35" borderId="30" xfId="51" applyNumberFormat="1" applyFont="1" applyFill="1" applyBorder="1">
      <alignment/>
      <protection/>
    </xf>
    <xf numFmtId="0" fontId="13" fillId="36" borderId="30" xfId="51" applyFont="1" applyFill="1" applyBorder="1">
      <alignment/>
      <protection/>
    </xf>
    <xf numFmtId="4" fontId="13" fillId="36" borderId="30" xfId="51" applyNumberFormat="1" applyFont="1" applyFill="1" applyBorder="1">
      <alignment/>
      <protection/>
    </xf>
    <xf numFmtId="0" fontId="15" fillId="37" borderId="30" xfId="51" applyFont="1" applyFill="1" applyBorder="1">
      <alignment/>
      <protection/>
    </xf>
    <xf numFmtId="4" fontId="15" fillId="37" borderId="30" xfId="51" applyNumberFormat="1" applyFont="1" applyFill="1" applyBorder="1">
      <alignment/>
      <protection/>
    </xf>
    <xf numFmtId="0" fontId="15" fillId="38" borderId="30" xfId="51" applyFont="1" applyFill="1" applyBorder="1">
      <alignment/>
      <protection/>
    </xf>
    <xf numFmtId="4" fontId="15" fillId="38" borderId="30" xfId="51" applyNumberFormat="1" applyFont="1" applyFill="1" applyBorder="1">
      <alignment/>
      <protection/>
    </xf>
    <xf numFmtId="4" fontId="0" fillId="0" borderId="0" xfId="51" applyNumberFormat="1">
      <alignment/>
      <protection/>
    </xf>
    <xf numFmtId="0" fontId="1" fillId="0" borderId="30" xfId="51" applyFont="1" applyBorder="1">
      <alignment/>
      <protection/>
    </xf>
    <xf numFmtId="4" fontId="1" fillId="0" borderId="30" xfId="51" applyNumberFormat="1" applyFont="1" applyBorder="1">
      <alignment/>
      <protection/>
    </xf>
    <xf numFmtId="0" fontId="0" fillId="0" borderId="30" xfId="51" applyFont="1" applyBorder="1">
      <alignment/>
      <protection/>
    </xf>
    <xf numFmtId="4" fontId="0" fillId="0" borderId="30" xfId="51" applyNumberFormat="1" applyBorder="1">
      <alignment/>
      <protection/>
    </xf>
    <xf numFmtId="4" fontId="0" fillId="39" borderId="30" xfId="51" applyNumberFormat="1" applyFill="1" applyBorder="1">
      <alignment/>
      <protection/>
    </xf>
    <xf numFmtId="0" fontId="0" fillId="0" borderId="30" xfId="51" applyFont="1" applyBorder="1" applyAlignment="1">
      <alignment wrapText="1"/>
      <protection/>
    </xf>
    <xf numFmtId="0" fontId="1" fillId="0" borderId="30" xfId="51" applyFont="1" applyBorder="1" applyAlignment="1">
      <alignment wrapText="1"/>
      <protection/>
    </xf>
    <xf numFmtId="4" fontId="13" fillId="35" borderId="30" xfId="51" applyNumberFormat="1" applyFont="1" applyFill="1" applyBorder="1" applyAlignment="1">
      <alignment horizontal="right"/>
      <protection/>
    </xf>
    <xf numFmtId="4" fontId="0" fillId="0" borderId="30" xfId="51" applyNumberFormat="1" applyFont="1" applyBorder="1">
      <alignment/>
      <protection/>
    </xf>
    <xf numFmtId="0" fontId="0" fillId="40" borderId="30" xfId="51" applyFont="1" applyFill="1" applyBorder="1" applyAlignment="1">
      <alignment horizontal="left"/>
      <protection/>
    </xf>
    <xf numFmtId="0" fontId="1" fillId="40" borderId="30" xfId="51" applyFont="1" applyFill="1" applyBorder="1">
      <alignment/>
      <protection/>
    </xf>
    <xf numFmtId="0" fontId="0" fillId="40" borderId="30" xfId="51" applyFont="1" applyFill="1" applyBorder="1">
      <alignment/>
      <protection/>
    </xf>
    <xf numFmtId="0" fontId="0" fillId="0" borderId="0" xfId="51" applyFont="1">
      <alignment/>
      <protection/>
    </xf>
    <xf numFmtId="0" fontId="1" fillId="40" borderId="30" xfId="51" applyFont="1" applyFill="1" applyBorder="1" applyAlignment="1">
      <alignment horizontal="left"/>
      <protection/>
    </xf>
    <xf numFmtId="0" fontId="1" fillId="0" borderId="0" xfId="51" applyFont="1">
      <alignment/>
      <protection/>
    </xf>
    <xf numFmtId="0" fontId="1" fillId="37" borderId="30" xfId="51" applyFont="1" applyFill="1" applyBorder="1">
      <alignment/>
      <protection/>
    </xf>
    <xf numFmtId="0" fontId="77" fillId="37" borderId="30" xfId="51" applyFont="1" applyFill="1" applyBorder="1">
      <alignment/>
      <protection/>
    </xf>
    <xf numFmtId="0" fontId="1" fillId="38" borderId="30" xfId="51" applyFont="1" applyFill="1" applyBorder="1">
      <alignment/>
      <protection/>
    </xf>
    <xf numFmtId="0" fontId="77" fillId="38" borderId="30" xfId="51" applyFont="1" applyFill="1" applyBorder="1">
      <alignment/>
      <protection/>
    </xf>
    <xf numFmtId="0" fontId="0" fillId="0" borderId="30" xfId="51" applyFont="1" applyBorder="1" applyAlignment="1">
      <alignment horizontal="left"/>
      <protection/>
    </xf>
    <xf numFmtId="0" fontId="1" fillId="0" borderId="11" xfId="51" applyFont="1" applyBorder="1">
      <alignment/>
      <protection/>
    </xf>
    <xf numFmtId="4" fontId="1" fillId="0" borderId="11" xfId="51" applyNumberFormat="1" applyFont="1" applyBorder="1">
      <alignment/>
      <protection/>
    </xf>
    <xf numFmtId="0" fontId="0" fillId="40" borderId="11" xfId="51" applyFont="1" applyFill="1" applyBorder="1" applyAlignment="1">
      <alignment horizontal="left"/>
      <protection/>
    </xf>
    <xf numFmtId="0" fontId="0" fillId="0" borderId="11" xfId="51" applyFont="1" applyFill="1" applyBorder="1">
      <alignment/>
      <protection/>
    </xf>
    <xf numFmtId="4" fontId="0" fillId="0" borderId="11" xfId="51" applyNumberFormat="1" applyFont="1" applyFill="1" applyBorder="1">
      <alignment/>
      <protection/>
    </xf>
    <xf numFmtId="0" fontId="0" fillId="0" borderId="11" xfId="51" applyBorder="1">
      <alignment/>
      <protection/>
    </xf>
    <xf numFmtId="0" fontId="1" fillId="0" borderId="31" xfId="51" applyFont="1" applyBorder="1">
      <alignment/>
      <protection/>
    </xf>
    <xf numFmtId="4" fontId="1" fillId="0" borderId="31" xfId="51" applyNumberFormat="1" applyFont="1" applyBorder="1">
      <alignment/>
      <protection/>
    </xf>
    <xf numFmtId="0" fontId="17" fillId="38" borderId="30" xfId="51" applyFont="1" applyFill="1" applyBorder="1">
      <alignment/>
      <protection/>
    </xf>
    <xf numFmtId="4" fontId="1" fillId="40" borderId="30" xfId="51" applyNumberFormat="1" applyFont="1" applyFill="1" applyBorder="1">
      <alignment/>
      <protection/>
    </xf>
    <xf numFmtId="0" fontId="0" fillId="40" borderId="0" xfId="51" applyFill="1" applyAlignment="1">
      <alignment horizontal="left"/>
      <protection/>
    </xf>
    <xf numFmtId="0" fontId="0" fillId="0" borderId="32" xfId="51" applyFont="1" applyFill="1" applyBorder="1">
      <alignment/>
      <protection/>
    </xf>
    <xf numFmtId="4" fontId="0" fillId="0" borderId="32" xfId="51" applyNumberFormat="1" applyFill="1" applyBorder="1">
      <alignment/>
      <protection/>
    </xf>
    <xf numFmtId="0" fontId="0" fillId="40" borderId="10" xfId="51" applyFont="1" applyFill="1" applyBorder="1" applyAlignment="1">
      <alignment horizontal="left"/>
      <protection/>
    </xf>
    <xf numFmtId="0" fontId="0" fillId="0" borderId="10" xfId="51" applyFont="1" applyBorder="1">
      <alignment/>
      <protection/>
    </xf>
    <xf numFmtId="4" fontId="0" fillId="0" borderId="10" xfId="51" applyNumberFormat="1" applyBorder="1">
      <alignment/>
      <protection/>
    </xf>
    <xf numFmtId="0" fontId="1" fillId="40" borderId="11" xfId="51" applyFont="1" applyFill="1" applyBorder="1" applyAlignment="1">
      <alignment horizontal="left"/>
      <protection/>
    </xf>
    <xf numFmtId="0" fontId="1" fillId="0" borderId="11" xfId="51" applyFont="1" applyFill="1" applyBorder="1">
      <alignment/>
      <protection/>
    </xf>
    <xf numFmtId="4" fontId="0" fillId="0" borderId="11" xfId="51" applyNumberFormat="1" applyBorder="1">
      <alignment/>
      <protection/>
    </xf>
    <xf numFmtId="0" fontId="1" fillId="40" borderId="31" xfId="51" applyFont="1" applyFill="1" applyBorder="1">
      <alignment/>
      <protection/>
    </xf>
    <xf numFmtId="0" fontId="1" fillId="0" borderId="30" xfId="51" applyFont="1" applyBorder="1" applyAlignment="1">
      <alignment horizontal="left"/>
      <protection/>
    </xf>
    <xf numFmtId="0" fontId="17" fillId="37" borderId="30" xfId="51" applyFont="1" applyFill="1" applyBorder="1">
      <alignment/>
      <protection/>
    </xf>
    <xf numFmtId="0" fontId="0" fillId="0" borderId="33" xfId="51" applyFont="1" applyBorder="1" applyAlignment="1">
      <alignment horizontal="left"/>
      <protection/>
    </xf>
    <xf numFmtId="0" fontId="0" fillId="0" borderId="11" xfId="51" applyFont="1" applyBorder="1">
      <alignment/>
      <protection/>
    </xf>
    <xf numFmtId="4" fontId="0" fillId="0" borderId="34" xfId="51" applyNumberFormat="1" applyBorder="1">
      <alignment/>
      <protection/>
    </xf>
    <xf numFmtId="0" fontId="0" fillId="0" borderId="35" xfId="51" applyFont="1" applyBorder="1">
      <alignment/>
      <protection/>
    </xf>
    <xf numFmtId="4" fontId="0" fillId="0" borderId="36" xfId="51" applyNumberFormat="1" applyFont="1" applyBorder="1">
      <alignment/>
      <protection/>
    </xf>
    <xf numFmtId="0" fontId="0" fillId="0" borderId="37" xfId="51" applyFont="1" applyBorder="1">
      <alignment/>
      <protection/>
    </xf>
    <xf numFmtId="4" fontId="1" fillId="0" borderId="10" xfId="51" applyNumberFormat="1" applyFont="1" applyBorder="1">
      <alignment/>
      <protection/>
    </xf>
    <xf numFmtId="0" fontId="0" fillId="40" borderId="0" xfId="51" applyFont="1" applyFill="1" applyAlignment="1">
      <alignment horizontal="left"/>
      <protection/>
    </xf>
    <xf numFmtId="4" fontId="0" fillId="0" borderId="38" xfId="51" applyNumberFormat="1" applyFont="1" applyFill="1" applyBorder="1">
      <alignment/>
      <protection/>
    </xf>
    <xf numFmtId="0" fontId="0" fillId="0" borderId="31" xfId="51" applyFont="1" applyBorder="1">
      <alignment/>
      <protection/>
    </xf>
    <xf numFmtId="4" fontId="0" fillId="0" borderId="31" xfId="51" applyNumberFormat="1" applyBorder="1">
      <alignment/>
      <protection/>
    </xf>
    <xf numFmtId="4" fontId="13" fillId="36" borderId="30" xfId="51" applyNumberFormat="1" applyFont="1" applyFill="1" applyBorder="1" applyAlignment="1">
      <alignment horizontal="right"/>
      <protection/>
    </xf>
    <xf numFmtId="4" fontId="15" fillId="37" borderId="30" xfId="51" applyNumberFormat="1" applyFont="1" applyFill="1" applyBorder="1" applyAlignment="1">
      <alignment horizontal="right"/>
      <protection/>
    </xf>
    <xf numFmtId="4" fontId="15" fillId="38" borderId="30" xfId="51" applyNumberFormat="1" applyFont="1" applyFill="1" applyBorder="1" applyAlignment="1">
      <alignment horizontal="right"/>
      <protection/>
    </xf>
    <xf numFmtId="0" fontId="18" fillId="38" borderId="30" xfId="51" applyFont="1" applyFill="1" applyBorder="1">
      <alignment/>
      <protection/>
    </xf>
    <xf numFmtId="0" fontId="19" fillId="0" borderId="0" xfId="51" applyFont="1">
      <alignment/>
      <protection/>
    </xf>
    <xf numFmtId="4" fontId="0" fillId="40" borderId="30" xfId="51" applyNumberFormat="1" applyFill="1" applyBorder="1">
      <alignment/>
      <protection/>
    </xf>
    <xf numFmtId="0" fontId="0" fillId="40" borderId="30" xfId="51" applyFont="1" applyFill="1" applyBorder="1" applyAlignment="1">
      <alignment wrapText="1"/>
      <protection/>
    </xf>
    <xf numFmtId="4" fontId="0" fillId="40" borderId="30" xfId="51" applyNumberFormat="1" applyFill="1" applyBorder="1" applyAlignment="1">
      <alignment wrapText="1"/>
      <protection/>
    </xf>
    <xf numFmtId="0" fontId="0" fillId="0" borderId="0" xfId="51" applyAlignment="1">
      <alignment wrapText="1"/>
      <protection/>
    </xf>
    <xf numFmtId="0" fontId="1" fillId="40" borderId="30" xfId="51" applyFont="1" applyFill="1" applyBorder="1" applyAlignment="1">
      <alignment wrapText="1"/>
      <protection/>
    </xf>
    <xf numFmtId="4" fontId="0" fillId="40" borderId="30" xfId="51" applyNumberFormat="1" applyFont="1" applyFill="1" applyBorder="1">
      <alignment/>
      <protection/>
    </xf>
    <xf numFmtId="4" fontId="1" fillId="40" borderId="10" xfId="51" applyNumberFormat="1" applyFont="1" applyFill="1" applyBorder="1">
      <alignment/>
      <protection/>
    </xf>
    <xf numFmtId="0" fontId="0" fillId="40" borderId="0" xfId="51" applyFill="1">
      <alignment/>
      <protection/>
    </xf>
    <xf numFmtId="4" fontId="0" fillId="40" borderId="11" xfId="51" applyNumberFormat="1" applyFill="1" applyBorder="1">
      <alignment/>
      <protection/>
    </xf>
    <xf numFmtId="0" fontId="0" fillId="40" borderId="11" xfId="51" applyFill="1" applyBorder="1">
      <alignment/>
      <protection/>
    </xf>
    <xf numFmtId="4" fontId="0" fillId="40" borderId="31" xfId="51" applyNumberFormat="1" applyFill="1" applyBorder="1">
      <alignment/>
      <protection/>
    </xf>
    <xf numFmtId="0" fontId="0" fillId="40" borderId="31" xfId="51" applyFont="1" applyFill="1" applyBorder="1">
      <alignment/>
      <protection/>
    </xf>
    <xf numFmtId="4" fontId="0" fillId="40" borderId="10" xfId="51" applyNumberFormat="1" applyFill="1" applyBorder="1">
      <alignment/>
      <protection/>
    </xf>
    <xf numFmtId="0" fontId="0" fillId="40" borderId="10" xfId="51" applyFont="1" applyFill="1" applyBorder="1">
      <alignment/>
      <protection/>
    </xf>
    <xf numFmtId="0" fontId="0" fillId="40" borderId="33" xfId="51" applyFont="1" applyFill="1" applyBorder="1">
      <alignment/>
      <protection/>
    </xf>
    <xf numFmtId="0" fontId="0" fillId="40" borderId="11" xfId="51" applyFont="1" applyFill="1" applyBorder="1">
      <alignment/>
      <protection/>
    </xf>
    <xf numFmtId="4" fontId="1" fillId="40" borderId="31" xfId="51" applyNumberFormat="1" applyFont="1" applyFill="1" applyBorder="1">
      <alignment/>
      <protection/>
    </xf>
    <xf numFmtId="0" fontId="0" fillId="40" borderId="34" xfId="51" applyFont="1" applyFill="1" applyBorder="1">
      <alignment/>
      <protection/>
    </xf>
    <xf numFmtId="0" fontId="1" fillId="40" borderId="10" xfId="51" applyFont="1" applyFill="1" applyBorder="1" applyAlignment="1">
      <alignment horizontal="left"/>
      <protection/>
    </xf>
    <xf numFmtId="0" fontId="1" fillId="40" borderId="10" xfId="51" applyFont="1" applyFill="1" applyBorder="1">
      <alignment/>
      <protection/>
    </xf>
    <xf numFmtId="4" fontId="1" fillId="40" borderId="32" xfId="51" applyNumberFormat="1" applyFont="1" applyFill="1" applyBorder="1">
      <alignment/>
      <protection/>
    </xf>
    <xf numFmtId="4" fontId="0" fillId="40" borderId="11" xfId="51" applyNumberFormat="1" applyFont="1" applyFill="1" applyBorder="1">
      <alignment/>
      <protection/>
    </xf>
    <xf numFmtId="0" fontId="0" fillId="40" borderId="11" xfId="51" applyFill="1" applyBorder="1" applyAlignment="1">
      <alignment horizontal="left"/>
      <protection/>
    </xf>
    <xf numFmtId="0" fontId="1" fillId="0" borderId="0" xfId="50" applyFont="1">
      <alignment/>
      <protection/>
    </xf>
    <xf numFmtId="0" fontId="70" fillId="0" borderId="0" xfId="0" applyFont="1" applyAlignment="1">
      <alignment/>
    </xf>
    <xf numFmtId="0" fontId="5" fillId="0" borderId="0" xfId="50" applyFont="1">
      <alignment/>
      <protection/>
    </xf>
    <xf numFmtId="0" fontId="19" fillId="0" borderId="0" xfId="50" applyFont="1">
      <alignment/>
      <protection/>
    </xf>
    <xf numFmtId="0" fontId="6" fillId="0" borderId="0" xfId="0" applyFont="1" applyAlignment="1">
      <alignment/>
    </xf>
    <xf numFmtId="0" fontId="5" fillId="0" borderId="0" xfId="50" applyFont="1" applyAlignment="1">
      <alignment vertical="center"/>
      <protection/>
    </xf>
    <xf numFmtId="0" fontId="5" fillId="0" borderId="0" xfId="50" applyFont="1" applyAlignment="1">
      <alignment horizontal="left"/>
      <protection/>
    </xf>
    <xf numFmtId="0" fontId="20" fillId="0" borderId="0" xfId="50" applyFont="1" applyAlignment="1">
      <alignment horizontal="left"/>
      <protection/>
    </xf>
    <xf numFmtId="0" fontId="0" fillId="0" borderId="0" xfId="50" applyFont="1">
      <alignment/>
      <protection/>
    </xf>
    <xf numFmtId="0" fontId="20" fillId="0" borderId="0" xfId="50" applyFont="1">
      <alignment/>
      <protection/>
    </xf>
    <xf numFmtId="0" fontId="19" fillId="0" borderId="0" xfId="50" applyFont="1" applyAlignment="1">
      <alignment/>
      <protection/>
    </xf>
    <xf numFmtId="0" fontId="78" fillId="0" borderId="0" xfId="50" applyFont="1">
      <alignment/>
      <protection/>
    </xf>
    <xf numFmtId="0" fontId="5" fillId="0" borderId="11" xfId="50" applyFont="1" applyBorder="1" applyAlignment="1">
      <alignment horizontal="center"/>
      <protection/>
    </xf>
    <xf numFmtId="0" fontId="5" fillId="0" borderId="11" xfId="50" applyFont="1" applyBorder="1" applyAlignment="1">
      <alignment horizontal="center" wrapText="1"/>
      <protection/>
    </xf>
    <xf numFmtId="0" fontId="19" fillId="0" borderId="11" xfId="50" applyFont="1" applyBorder="1" applyAlignment="1">
      <alignment horizontal="center" wrapText="1"/>
      <protection/>
    </xf>
    <xf numFmtId="4" fontId="19" fillId="0" borderId="11" xfId="50" applyNumberFormat="1" applyFont="1" applyBorder="1">
      <alignment/>
      <protection/>
    </xf>
    <xf numFmtId="0" fontId="19" fillId="0" borderId="11" xfId="50" applyFont="1" applyBorder="1">
      <alignment/>
      <protection/>
    </xf>
    <xf numFmtId="0" fontId="19" fillId="0" borderId="11" xfId="50" applyFont="1" applyBorder="1" applyAlignment="1">
      <alignment wrapText="1"/>
      <protection/>
    </xf>
    <xf numFmtId="0" fontId="19" fillId="0" borderId="11" xfId="50" applyFont="1" applyBorder="1" applyAlignment="1">
      <alignment horizontal="center"/>
      <protection/>
    </xf>
    <xf numFmtId="0" fontId="79" fillId="0" borderId="0" xfId="50" applyFont="1">
      <alignment/>
      <protection/>
    </xf>
    <xf numFmtId="0" fontId="5" fillId="0" borderId="11" xfId="50" applyFont="1" applyBorder="1">
      <alignment/>
      <protection/>
    </xf>
    <xf numFmtId="4" fontId="5" fillId="0" borderId="11" xfId="50" applyNumberFormat="1" applyFont="1" applyBorder="1">
      <alignment/>
      <protection/>
    </xf>
    <xf numFmtId="0" fontId="78" fillId="0" borderId="0" xfId="50" applyFont="1" applyAlignment="1">
      <alignment wrapText="1"/>
      <protection/>
    </xf>
    <xf numFmtId="4" fontId="78" fillId="0" borderId="0" xfId="50" applyNumberFormat="1" applyFont="1">
      <alignment/>
      <protection/>
    </xf>
    <xf numFmtId="0" fontId="1" fillId="0" borderId="0" xfId="50" applyFont="1" applyAlignment="1">
      <alignment/>
      <protection/>
    </xf>
    <xf numFmtId="0" fontId="20" fillId="0" borderId="0" xfId="50" applyFont="1" applyAlignment="1">
      <alignment/>
      <protection/>
    </xf>
    <xf numFmtId="0" fontId="77" fillId="0" borderId="0" xfId="50" applyFont="1" applyAlignment="1">
      <alignment/>
      <protection/>
    </xf>
    <xf numFmtId="0" fontId="56" fillId="0" borderId="0" xfId="53">
      <alignment/>
      <protection/>
    </xf>
    <xf numFmtId="0" fontId="0" fillId="0" borderId="0" xfId="53" applyFont="1" applyAlignment="1">
      <alignment horizontal="center"/>
      <protection/>
    </xf>
    <xf numFmtId="0" fontId="80" fillId="0" borderId="0" xfId="53" applyFont="1">
      <alignment/>
      <protection/>
    </xf>
    <xf numFmtId="0" fontId="21" fillId="0" borderId="0" xfId="53" applyFont="1">
      <alignment/>
      <protection/>
    </xf>
    <xf numFmtId="0" fontId="81" fillId="0" borderId="0" xfId="53" applyFont="1">
      <alignment/>
      <protection/>
    </xf>
    <xf numFmtId="0" fontId="82" fillId="0" borderId="0" xfId="52" applyFont="1">
      <alignment/>
      <protection/>
    </xf>
    <xf numFmtId="0" fontId="9" fillId="0" borderId="0" xfId="52" applyFont="1" applyAlignment="1">
      <alignment horizontal="center"/>
      <protection/>
    </xf>
    <xf numFmtId="0" fontId="83" fillId="0" borderId="0" xfId="52" applyFont="1" applyAlignment="1">
      <alignment horizontal="center"/>
      <protection/>
    </xf>
    <xf numFmtId="0" fontId="83" fillId="0" borderId="0" xfId="52" applyFont="1">
      <alignment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vertical="center"/>
      <protection/>
    </xf>
    <xf numFmtId="0" fontId="80" fillId="0" borderId="0" xfId="0" applyFont="1" applyAlignment="1">
      <alignment/>
    </xf>
    <xf numFmtId="0" fontId="7" fillId="0" borderId="0" xfId="52" applyNumberFormat="1" applyFont="1">
      <alignment/>
      <protection/>
    </xf>
    <xf numFmtId="0" fontId="82" fillId="0" borderId="0" xfId="52" applyFont="1" applyAlignment="1">
      <alignment vertical="center"/>
      <protection/>
    </xf>
    <xf numFmtId="0" fontId="83" fillId="0" borderId="0" xfId="52" applyFont="1" applyAlignment="1">
      <alignment vertical="center"/>
      <protection/>
    </xf>
    <xf numFmtId="0" fontId="9" fillId="0" borderId="0" xfId="52" applyFont="1">
      <alignment/>
      <protection/>
    </xf>
    <xf numFmtId="0" fontId="84" fillId="41" borderId="21" xfId="52" applyFont="1" applyFill="1" applyBorder="1" applyAlignment="1">
      <alignment horizontal="left"/>
      <protection/>
    </xf>
    <xf numFmtId="0" fontId="84" fillId="41" borderId="11" xfId="52" applyFont="1" applyFill="1" applyBorder="1">
      <alignment/>
      <protection/>
    </xf>
    <xf numFmtId="4" fontId="84" fillId="41" borderId="11" xfId="52" applyNumberFormat="1" applyFont="1" applyFill="1" applyBorder="1">
      <alignment/>
      <protection/>
    </xf>
    <xf numFmtId="173" fontId="84" fillId="41" borderId="11" xfId="52" applyNumberFormat="1" applyFont="1" applyFill="1" applyBorder="1">
      <alignment/>
      <protection/>
    </xf>
    <xf numFmtId="4" fontId="84" fillId="41" borderId="22" xfId="52" applyNumberFormat="1" applyFont="1" applyFill="1" applyBorder="1">
      <alignment/>
      <protection/>
    </xf>
    <xf numFmtId="0" fontId="9" fillId="0" borderId="21" xfId="52" applyFont="1" applyBorder="1" applyAlignment="1">
      <alignment horizontal="left" wrapText="1"/>
      <protection/>
    </xf>
    <xf numFmtId="0" fontId="9" fillId="0" borderId="11" xfId="52" applyFont="1" applyBorder="1" applyAlignment="1">
      <alignment wrapText="1"/>
      <protection/>
    </xf>
    <xf numFmtId="4" fontId="9" fillId="0" borderId="11" xfId="52" applyNumberFormat="1" applyFont="1" applyBorder="1" applyAlignment="1">
      <alignment wrapText="1"/>
      <protection/>
    </xf>
    <xf numFmtId="4" fontId="9" fillId="0" borderId="11" xfId="52" applyNumberFormat="1" applyFont="1" applyFill="1" applyBorder="1">
      <alignment/>
      <protection/>
    </xf>
    <xf numFmtId="4" fontId="9" fillId="0" borderId="22" xfId="52" applyNumberFormat="1" applyFont="1" applyBorder="1" applyAlignment="1">
      <alignment wrapText="1"/>
      <protection/>
    </xf>
    <xf numFmtId="4" fontId="7" fillId="0" borderId="11" xfId="52" applyNumberFormat="1" applyFont="1" applyBorder="1" applyAlignment="1">
      <alignment wrapText="1"/>
      <protection/>
    </xf>
    <xf numFmtId="4" fontId="7" fillId="0" borderId="11" xfId="52" applyNumberFormat="1" applyFont="1" applyFill="1" applyBorder="1">
      <alignment/>
      <protection/>
    </xf>
    <xf numFmtId="4" fontId="7" fillId="0" borderId="22" xfId="52" applyNumberFormat="1" applyFont="1" applyBorder="1" applyAlignment="1">
      <alignment wrapText="1"/>
      <protection/>
    </xf>
    <xf numFmtId="0" fontId="7" fillId="0" borderId="21" xfId="52" applyFont="1" applyBorder="1" applyAlignment="1">
      <alignment horizontal="left" wrapText="1"/>
      <protection/>
    </xf>
    <xf numFmtId="0" fontId="7" fillId="0" borderId="11" xfId="52" applyFont="1" applyBorder="1" applyAlignment="1">
      <alignment wrapText="1"/>
      <protection/>
    </xf>
    <xf numFmtId="0" fontId="84" fillId="41" borderId="21" xfId="52" applyFont="1" applyFill="1" applyBorder="1" applyAlignment="1">
      <alignment horizontal="left" wrapText="1"/>
      <protection/>
    </xf>
    <xf numFmtId="0" fontId="84" fillId="41" borderId="11" xfId="52" applyFont="1" applyFill="1" applyBorder="1" applyAlignment="1">
      <alignment wrapText="1"/>
      <protection/>
    </xf>
    <xf numFmtId="4" fontId="84" fillId="41" borderId="11" xfId="52" applyNumberFormat="1" applyFont="1" applyFill="1" applyBorder="1" applyAlignment="1">
      <alignment wrapText="1"/>
      <protection/>
    </xf>
    <xf numFmtId="4" fontId="84" fillId="41" borderId="22" xfId="52" applyNumberFormat="1" applyFont="1" applyFill="1" applyBorder="1" applyAlignment="1">
      <alignment wrapText="1"/>
      <protection/>
    </xf>
    <xf numFmtId="0" fontId="7" fillId="0" borderId="24" xfId="52" applyFont="1" applyBorder="1" applyAlignment="1">
      <alignment horizontal="left" wrapText="1"/>
      <protection/>
    </xf>
    <xf numFmtId="0" fontId="7" fillId="0" borderId="25" xfId="52" applyFont="1" applyBorder="1" applyAlignment="1">
      <alignment wrapText="1"/>
      <protection/>
    </xf>
    <xf numFmtId="4" fontId="83" fillId="0" borderId="0" xfId="52" applyNumberFormat="1" applyFont="1">
      <alignment/>
      <protection/>
    </xf>
    <xf numFmtId="0" fontId="9" fillId="0" borderId="0" xfId="52" applyFont="1" applyBorder="1">
      <alignment/>
      <protection/>
    </xf>
    <xf numFmtId="0" fontId="7" fillId="0" borderId="0" xfId="52" applyFont="1" applyBorder="1">
      <alignment/>
      <protection/>
    </xf>
    <xf numFmtId="0" fontId="83" fillId="0" borderId="0" xfId="52" applyFont="1" applyBorder="1">
      <alignment/>
      <protection/>
    </xf>
    <xf numFmtId="4" fontId="83" fillId="0" borderId="0" xfId="52" applyNumberFormat="1" applyFont="1" applyBorder="1">
      <alignment/>
      <protection/>
    </xf>
    <xf numFmtId="0" fontId="9" fillId="0" borderId="25" xfId="52" applyFont="1" applyBorder="1" applyAlignment="1">
      <alignment wrapText="1"/>
      <protection/>
    </xf>
    <xf numFmtId="0" fontId="85" fillId="0" borderId="0" xfId="52" applyFont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86" fillId="0" borderId="0" xfId="0" applyFont="1" applyAlignment="1">
      <alignment/>
    </xf>
    <xf numFmtId="0" fontId="81" fillId="0" borderId="0" xfId="0" applyFont="1" applyAlignment="1">
      <alignment/>
    </xf>
    <xf numFmtId="0" fontId="87" fillId="0" borderId="0" xfId="0" applyFont="1" applyAlignment="1">
      <alignment/>
    </xf>
    <xf numFmtId="0" fontId="0" fillId="0" borderId="0" xfId="51" applyFill="1" applyBorder="1">
      <alignment/>
      <protection/>
    </xf>
    <xf numFmtId="172" fontId="1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4" fontId="1" fillId="0" borderId="30" xfId="51" applyNumberFormat="1" applyFont="1" applyFill="1" applyBorder="1">
      <alignment/>
      <protection/>
    </xf>
    <xf numFmtId="0" fontId="19" fillId="0" borderId="0" xfId="57" applyFont="1">
      <alignment/>
      <protection/>
    </xf>
    <xf numFmtId="0" fontId="23" fillId="0" borderId="0" xfId="57" applyFont="1" applyAlignment="1">
      <alignment horizontal="center"/>
      <protection/>
    </xf>
    <xf numFmtId="0" fontId="88" fillId="0" borderId="0" xfId="0" applyFont="1" applyAlignment="1">
      <alignment/>
    </xf>
    <xf numFmtId="0" fontId="0" fillId="0" borderId="0" xfId="57" applyFont="1">
      <alignment/>
      <protection/>
    </xf>
    <xf numFmtId="0" fontId="2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0" fontId="89" fillId="0" borderId="0" xfId="0" applyFont="1" applyAlignment="1">
      <alignment/>
    </xf>
    <xf numFmtId="0" fontId="19" fillId="0" borderId="0" xfId="57" applyFont="1" applyAlignment="1">
      <alignment horizontal="left"/>
      <protection/>
    </xf>
    <xf numFmtId="0" fontId="5" fillId="0" borderId="0" xfId="57" applyFont="1" applyAlignment="1">
      <alignment horizontal="left"/>
      <protection/>
    </xf>
    <xf numFmtId="0" fontId="78" fillId="0" borderId="0" xfId="57" applyFont="1">
      <alignment/>
      <protection/>
    </xf>
    <xf numFmtId="0" fontId="0" fillId="0" borderId="0" xfId="0" applyFont="1" applyAlignment="1">
      <alignment/>
    </xf>
    <xf numFmtId="173" fontId="10" fillId="0" borderId="0" xfId="0" applyNumberFormat="1" applyFont="1" applyFill="1" applyBorder="1" applyAlignment="1">
      <alignment/>
    </xf>
    <xf numFmtId="0" fontId="0" fillId="0" borderId="0" xfId="51" applyFont="1" applyFill="1" applyBorder="1">
      <alignment/>
      <protection/>
    </xf>
    <xf numFmtId="0" fontId="9" fillId="0" borderId="0" xfId="53" applyFont="1" applyFill="1" applyBorder="1" applyAlignment="1">
      <alignment horizontal="center"/>
      <protection/>
    </xf>
    <xf numFmtId="4" fontId="0" fillId="0" borderId="0" xfId="51" applyNumberFormat="1" applyFont="1">
      <alignment/>
      <protection/>
    </xf>
    <xf numFmtId="0" fontId="0" fillId="0" borderId="0" xfId="51" applyFont="1" applyAlignment="1">
      <alignment wrapText="1"/>
      <protection/>
    </xf>
    <xf numFmtId="0" fontId="24" fillId="0" borderId="11" xfId="0" applyFont="1" applyFill="1" applyBorder="1" applyAlignment="1">
      <alignment/>
    </xf>
    <xf numFmtId="4" fontId="24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" fontId="24" fillId="0" borderId="30" xfId="51" applyNumberFormat="1" applyFont="1" applyFill="1" applyBorder="1">
      <alignment/>
      <protection/>
    </xf>
    <xf numFmtId="4" fontId="1" fillId="0" borderId="0" xfId="0" applyNumberFormat="1" applyFont="1" applyFill="1" applyBorder="1" applyAlignment="1">
      <alignment/>
    </xf>
    <xf numFmtId="4" fontId="1" fillId="0" borderId="0" xfId="51" applyNumberFormat="1" applyFont="1" applyFill="1" applyBorder="1">
      <alignment/>
      <protection/>
    </xf>
    <xf numFmtId="0" fontId="25" fillId="0" borderId="11" xfId="0" applyFont="1" applyFill="1" applyBorder="1" applyAlignment="1">
      <alignment/>
    </xf>
    <xf numFmtId="0" fontId="0" fillId="0" borderId="0" xfId="51" applyFont="1" applyBorder="1">
      <alignment/>
      <protection/>
    </xf>
    <xf numFmtId="4" fontId="0" fillId="0" borderId="0" xfId="51" applyNumberFormat="1" applyAlignment="1">
      <alignment horizontal="right"/>
      <protection/>
    </xf>
    <xf numFmtId="4" fontId="1" fillId="0" borderId="30" xfId="51" applyNumberFormat="1" applyFont="1" applyBorder="1" applyAlignment="1">
      <alignment horizontal="right"/>
      <protection/>
    </xf>
    <xf numFmtId="4" fontId="0" fillId="0" borderId="30" xfId="51" applyNumberFormat="1" applyFont="1" applyBorder="1" applyAlignment="1">
      <alignment horizontal="right"/>
      <protection/>
    </xf>
    <xf numFmtId="4" fontId="0" fillId="0" borderId="30" xfId="51" applyNumberFormat="1" applyBorder="1" applyAlignment="1">
      <alignment horizontal="right"/>
      <protection/>
    </xf>
    <xf numFmtId="4" fontId="13" fillId="42" borderId="30" xfId="51" applyNumberFormat="1" applyFont="1" applyFill="1" applyBorder="1" applyAlignment="1">
      <alignment horizontal="right"/>
      <protection/>
    </xf>
    <xf numFmtId="4" fontId="1" fillId="0" borderId="11" xfId="51" applyNumberFormat="1" applyFont="1" applyBorder="1" applyAlignment="1">
      <alignment horizontal="right"/>
      <protection/>
    </xf>
    <xf numFmtId="4" fontId="1" fillId="0" borderId="31" xfId="51" applyNumberFormat="1" applyFont="1" applyBorder="1" applyAlignment="1">
      <alignment horizontal="right"/>
      <protection/>
    </xf>
    <xf numFmtId="4" fontId="0" fillId="0" borderId="32" xfId="51" applyNumberFormat="1" applyFill="1" applyBorder="1" applyAlignment="1">
      <alignment horizontal="right"/>
      <protection/>
    </xf>
    <xf numFmtId="4" fontId="0" fillId="0" borderId="10" xfId="51" applyNumberFormat="1" applyFont="1" applyBorder="1" applyAlignment="1">
      <alignment horizontal="right"/>
      <protection/>
    </xf>
    <xf numFmtId="4" fontId="1" fillId="0" borderId="10" xfId="51" applyNumberFormat="1" applyFont="1" applyBorder="1" applyAlignment="1">
      <alignment horizontal="right"/>
      <protection/>
    </xf>
    <xf numFmtId="4" fontId="0" fillId="0" borderId="11" xfId="51" applyNumberFormat="1" applyFont="1" applyBorder="1">
      <alignment/>
      <protection/>
    </xf>
    <xf numFmtId="4" fontId="0" fillId="0" borderId="31" xfId="51" applyNumberFormat="1" applyFont="1" applyBorder="1" applyAlignment="1">
      <alignment horizontal="right"/>
      <protection/>
    </xf>
    <xf numFmtId="4" fontId="17" fillId="38" borderId="30" xfId="51" applyNumberFormat="1" applyFont="1" applyFill="1" applyBorder="1">
      <alignment/>
      <protection/>
    </xf>
    <xf numFmtId="4" fontId="17" fillId="38" borderId="30" xfId="51" applyNumberFormat="1" applyFont="1" applyFill="1" applyBorder="1" applyAlignment="1">
      <alignment horizontal="right"/>
      <protection/>
    </xf>
    <xf numFmtId="4" fontId="0" fillId="0" borderId="0" xfId="51" applyNumberFormat="1" applyAlignment="1">
      <alignment horizontal="right" wrapText="1"/>
      <protection/>
    </xf>
    <xf numFmtId="4" fontId="1" fillId="43" borderId="30" xfId="51" applyNumberFormat="1" applyFont="1" applyFill="1" applyBorder="1" applyAlignment="1">
      <alignment horizontal="right" wrapText="1"/>
      <protection/>
    </xf>
    <xf numFmtId="4" fontId="1" fillId="43" borderId="10" xfId="51" applyNumberFormat="1" applyFont="1" applyFill="1" applyBorder="1" applyAlignment="1">
      <alignment horizontal="right" wrapText="1"/>
      <protection/>
    </xf>
    <xf numFmtId="4" fontId="13" fillId="35" borderId="33" xfId="51" applyNumberFormat="1" applyFont="1" applyFill="1" applyBorder="1">
      <alignment/>
      <protection/>
    </xf>
    <xf numFmtId="4" fontId="13" fillId="35" borderId="11" xfId="51" applyNumberFormat="1" applyFont="1" applyFill="1" applyBorder="1">
      <alignment/>
      <protection/>
    </xf>
    <xf numFmtId="4" fontId="13" fillId="36" borderId="33" xfId="51" applyNumberFormat="1" applyFont="1" applyFill="1" applyBorder="1">
      <alignment/>
      <protection/>
    </xf>
    <xf numFmtId="4" fontId="13" fillId="36" borderId="11" xfId="51" applyNumberFormat="1" applyFont="1" applyFill="1" applyBorder="1">
      <alignment/>
      <protection/>
    </xf>
    <xf numFmtId="4" fontId="1" fillId="43" borderId="33" xfId="51" applyNumberFormat="1" applyFont="1" applyFill="1" applyBorder="1" applyAlignment="1">
      <alignment horizontal="right" wrapText="1"/>
      <protection/>
    </xf>
    <xf numFmtId="4" fontId="1" fillId="43" borderId="11" xfId="51" applyNumberFormat="1" applyFont="1" applyFill="1" applyBorder="1" applyAlignment="1">
      <alignment horizontal="right" wrapText="1"/>
      <protection/>
    </xf>
    <xf numFmtId="4" fontId="1" fillId="43" borderId="31" xfId="51" applyNumberFormat="1" applyFont="1" applyFill="1" applyBorder="1" applyAlignment="1">
      <alignment horizontal="right" wrapText="1"/>
      <protection/>
    </xf>
    <xf numFmtId="0" fontId="7" fillId="0" borderId="0" xfId="0" applyFont="1" applyAlignment="1">
      <alignment/>
    </xf>
    <xf numFmtId="4" fontId="7" fillId="0" borderId="25" xfId="52" applyNumberFormat="1" applyFont="1" applyBorder="1" applyAlignment="1">
      <alignment wrapText="1"/>
      <protection/>
    </xf>
    <xf numFmtId="4" fontId="9" fillId="0" borderId="25" xfId="52" applyNumberFormat="1" applyFont="1" applyBorder="1" applyAlignment="1">
      <alignment wrapText="1"/>
      <protection/>
    </xf>
    <xf numFmtId="4" fontId="9" fillId="0" borderId="26" xfId="52" applyNumberFormat="1" applyFont="1" applyBorder="1" applyAlignment="1">
      <alignment wrapText="1"/>
      <protection/>
    </xf>
    <xf numFmtId="4" fontId="9" fillId="0" borderId="11" xfId="0" applyNumberFormat="1" applyFont="1" applyBorder="1" applyAlignment="1">
      <alignment wrapText="1"/>
    </xf>
    <xf numFmtId="4" fontId="9" fillId="0" borderId="11" xfId="52" applyNumberFormat="1" applyFont="1" applyFill="1" applyBorder="1" applyAlignment="1">
      <alignment wrapText="1"/>
      <protection/>
    </xf>
    <xf numFmtId="4" fontId="9" fillId="0" borderId="22" xfId="52" applyNumberFormat="1" applyFont="1" applyFill="1" applyBorder="1" applyAlignment="1">
      <alignment wrapText="1"/>
      <protection/>
    </xf>
    <xf numFmtId="4" fontId="7" fillId="0" borderId="25" xfId="0" applyNumberFormat="1" applyFont="1" applyBorder="1" applyAlignment="1">
      <alignment wrapText="1"/>
    </xf>
    <xf numFmtId="4" fontId="7" fillId="0" borderId="25" xfId="0" applyNumberFormat="1" applyFont="1" applyBorder="1" applyAlignment="1">
      <alignment wrapText="1"/>
    </xf>
    <xf numFmtId="4" fontId="7" fillId="0" borderId="25" xfId="52" applyNumberFormat="1" applyFont="1" applyFill="1" applyBorder="1" applyAlignment="1">
      <alignment wrapText="1"/>
      <protection/>
    </xf>
    <xf numFmtId="4" fontId="7" fillId="0" borderId="11" xfId="52" applyNumberFormat="1" applyFont="1" applyFill="1" applyBorder="1" applyAlignment="1">
      <alignment wrapText="1"/>
      <protection/>
    </xf>
    <xf numFmtId="4" fontId="9" fillId="0" borderId="25" xfId="52" applyNumberFormat="1" applyFont="1" applyFill="1" applyBorder="1" applyAlignment="1">
      <alignment wrapText="1"/>
      <protection/>
    </xf>
    <xf numFmtId="4" fontId="9" fillId="0" borderId="26" xfId="52" applyNumberFormat="1" applyFont="1" applyFill="1" applyBorder="1" applyAlignment="1">
      <alignment wrapText="1"/>
      <protection/>
    </xf>
    <xf numFmtId="0" fontId="26" fillId="33" borderId="10" xfId="0" applyFont="1" applyFill="1" applyBorder="1" applyAlignment="1">
      <alignment horizontal="center" wrapText="1"/>
    </xf>
    <xf numFmtId="4" fontId="26" fillId="33" borderId="10" xfId="0" applyNumberFormat="1" applyFont="1" applyFill="1" applyBorder="1" applyAlignment="1">
      <alignment horizontal="center" wrapText="1"/>
    </xf>
    <xf numFmtId="49" fontId="26" fillId="33" borderId="10" xfId="0" applyNumberFormat="1" applyFont="1" applyFill="1" applyBorder="1" applyAlignment="1">
      <alignment horizontal="center" wrapText="1"/>
    </xf>
    <xf numFmtId="4" fontId="75" fillId="44" borderId="30" xfId="51" applyNumberFormat="1" applyFont="1" applyFill="1" applyBorder="1" applyAlignment="1">
      <alignment horizontal="right"/>
      <protection/>
    </xf>
    <xf numFmtId="0" fontId="75" fillId="44" borderId="30" xfId="51" applyFont="1" applyFill="1" applyBorder="1">
      <alignment/>
      <protection/>
    </xf>
    <xf numFmtId="4" fontId="75" fillId="44" borderId="30" xfId="51" applyNumberFormat="1" applyFont="1" applyFill="1" applyBorder="1">
      <alignment/>
      <protection/>
    </xf>
    <xf numFmtId="0" fontId="75" fillId="45" borderId="30" xfId="51" applyFont="1" applyFill="1" applyBorder="1">
      <alignment/>
      <protection/>
    </xf>
    <xf numFmtId="4" fontId="75" fillId="45" borderId="30" xfId="51" applyNumberFormat="1" applyFont="1" applyFill="1" applyBorder="1">
      <alignment/>
      <protection/>
    </xf>
    <xf numFmtId="4" fontId="75" fillId="45" borderId="30" xfId="51" applyNumberFormat="1" applyFont="1" applyFill="1" applyBorder="1" applyAlignment="1">
      <alignment horizontal="right" wrapText="1"/>
      <protection/>
    </xf>
    <xf numFmtId="4" fontId="13" fillId="35" borderId="33" xfId="0" applyNumberFormat="1" applyFont="1" applyFill="1" applyBorder="1" applyAlignment="1">
      <alignment/>
    </xf>
    <xf numFmtId="4" fontId="75" fillId="35" borderId="33" xfId="0" applyNumberFormat="1" applyFont="1" applyFill="1" applyBorder="1" applyAlignment="1">
      <alignment/>
    </xf>
    <xf numFmtId="4" fontId="15" fillId="0" borderId="33" xfId="0" applyNumberFormat="1" applyFont="1" applyBorder="1" applyAlignment="1">
      <alignment wrapText="1"/>
    </xf>
    <xf numFmtId="4" fontId="0" fillId="0" borderId="33" xfId="0" applyNumberFormat="1" applyFont="1" applyBorder="1" applyAlignment="1">
      <alignment wrapText="1"/>
    </xf>
    <xf numFmtId="4" fontId="68" fillId="35" borderId="33" xfId="0" applyNumberFormat="1" applyFont="1" applyFill="1" applyBorder="1" applyAlignment="1">
      <alignment/>
    </xf>
    <xf numFmtId="4" fontId="0" fillId="0" borderId="11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11" xfId="0" applyNumberForma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1" fillId="0" borderId="39" xfId="0" applyNumberFormat="1" applyFont="1" applyBorder="1" applyAlignment="1">
      <alignment horizontal="right"/>
    </xf>
    <xf numFmtId="4" fontId="0" fillId="0" borderId="39" xfId="0" applyNumberFormat="1" applyFont="1" applyBorder="1" applyAlignment="1">
      <alignment horizontal="right"/>
    </xf>
    <xf numFmtId="4" fontId="0" fillId="0" borderId="39" xfId="0" applyNumberFormat="1" applyBorder="1" applyAlignment="1">
      <alignment horizontal="right"/>
    </xf>
    <xf numFmtId="4" fontId="26" fillId="33" borderId="40" xfId="0" applyNumberFormat="1" applyFont="1" applyFill="1" applyBorder="1" applyAlignment="1">
      <alignment horizontal="center" wrapText="1"/>
    </xf>
    <xf numFmtId="4" fontId="13" fillId="34" borderId="33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 horizontal="right"/>
    </xf>
    <xf numFmtId="4" fontId="3" fillId="34" borderId="33" xfId="0" applyNumberFormat="1" applyFont="1" applyFill="1" applyBorder="1" applyAlignment="1">
      <alignment/>
    </xf>
    <xf numFmtId="4" fontId="68" fillId="34" borderId="33" xfId="0" applyNumberFormat="1" applyFont="1" applyFill="1" applyBorder="1" applyAlignment="1">
      <alignment/>
    </xf>
    <xf numFmtId="0" fontId="4" fillId="33" borderId="41" xfId="50" applyFont="1" applyFill="1" applyBorder="1" applyAlignment="1">
      <alignment horizontal="center"/>
      <protection/>
    </xf>
    <xf numFmtId="172" fontId="4" fillId="33" borderId="41" xfId="50" applyNumberFormat="1" applyFont="1" applyFill="1" applyBorder="1" applyAlignment="1">
      <alignment horizontal="center"/>
      <protection/>
    </xf>
    <xf numFmtId="172" fontId="4" fillId="33" borderId="42" xfId="50" applyNumberFormat="1" applyFont="1" applyFill="1" applyBorder="1" applyAlignment="1">
      <alignment horizontal="center"/>
      <protection/>
    </xf>
    <xf numFmtId="0" fontId="4" fillId="33" borderId="43" xfId="50" applyFont="1" applyFill="1" applyBorder="1" applyAlignment="1">
      <alignment horizontal="center"/>
      <protection/>
    </xf>
    <xf numFmtId="49" fontId="4" fillId="33" borderId="43" xfId="50" applyNumberFormat="1" applyFont="1" applyFill="1" applyBorder="1" applyAlignment="1">
      <alignment horizontal="center"/>
      <protection/>
    </xf>
    <xf numFmtId="49" fontId="4" fillId="33" borderId="44" xfId="50" applyNumberFormat="1" applyFont="1" applyFill="1" applyBorder="1" applyAlignment="1">
      <alignment horizontal="center"/>
      <protection/>
    </xf>
    <xf numFmtId="4" fontId="26" fillId="33" borderId="11" xfId="0" applyNumberFormat="1" applyFont="1" applyFill="1" applyBorder="1" applyAlignment="1">
      <alignment horizontal="center" wrapText="1"/>
    </xf>
    <xf numFmtId="4" fontId="13" fillId="34" borderId="11" xfId="0" applyNumberFormat="1" applyFont="1" applyFill="1" applyBorder="1" applyAlignment="1">
      <alignment/>
    </xf>
    <xf numFmtId="4" fontId="13" fillId="35" borderId="11" xfId="0" applyNumberFormat="1" applyFont="1" applyFill="1" applyBorder="1" applyAlignment="1">
      <alignment/>
    </xf>
    <xf numFmtId="4" fontId="75" fillId="35" borderId="11" xfId="0" applyNumberFormat="1" applyFont="1" applyFill="1" applyBorder="1" applyAlignment="1">
      <alignment/>
    </xf>
    <xf numFmtId="4" fontId="3" fillId="34" borderId="11" xfId="0" applyNumberFormat="1" applyFont="1" applyFill="1" applyBorder="1" applyAlignment="1">
      <alignment/>
    </xf>
    <xf numFmtId="4" fontId="15" fillId="0" borderId="11" xfId="0" applyNumberFormat="1" applyFont="1" applyBorder="1" applyAlignment="1">
      <alignment wrapText="1"/>
    </xf>
    <xf numFmtId="4" fontId="0" fillId="0" borderId="11" xfId="0" applyNumberFormat="1" applyFont="1" applyBorder="1" applyAlignment="1">
      <alignment wrapText="1"/>
    </xf>
    <xf numFmtId="4" fontId="13" fillId="0" borderId="11" xfId="0" applyNumberFormat="1" applyFont="1" applyFill="1" applyBorder="1" applyAlignment="1">
      <alignment/>
    </xf>
    <xf numFmtId="4" fontId="68" fillId="34" borderId="11" xfId="0" applyNumberFormat="1" applyFont="1" applyFill="1" applyBorder="1" applyAlignment="1">
      <alignment/>
    </xf>
    <xf numFmtId="4" fontId="68" fillId="35" borderId="11" xfId="0" applyNumberFormat="1" applyFont="1" applyFill="1" applyBorder="1" applyAlignment="1">
      <alignment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Normalno 3" xfId="51"/>
    <cellStyle name="Normalno 4" xfId="52"/>
    <cellStyle name="Normalno 5" xfId="53"/>
    <cellStyle name="Percent" xfId="54"/>
    <cellStyle name="Povezana ćelija" xfId="55"/>
    <cellStyle name="Provjera ćelije" xfId="56"/>
    <cellStyle name="TableStyleLight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zoomScalePageLayoutView="0" workbookViewId="0" topLeftCell="A1">
      <selection activeCell="I8" sqref="I8"/>
    </sheetView>
  </sheetViews>
  <sheetFormatPr defaultColWidth="8.7109375" defaultRowHeight="12.75"/>
  <cols>
    <col min="1" max="1" width="15.7109375" style="10" customWidth="1"/>
    <col min="2" max="2" width="43.00390625" style="10" customWidth="1"/>
    <col min="3" max="3" width="12.7109375" style="10" bestFit="1" customWidth="1"/>
    <col min="4" max="5" width="13.8515625" style="10" bestFit="1" customWidth="1"/>
    <col min="6" max="6" width="12.7109375" style="10" bestFit="1" customWidth="1"/>
    <col min="7" max="8" width="6.8515625" style="10" bestFit="1" customWidth="1"/>
    <col min="9" max="12" width="8.7109375" style="10" customWidth="1"/>
    <col min="13" max="13" width="11.57421875" style="10" customWidth="1"/>
    <col min="14" max="14" width="10.421875" style="10" bestFit="1" customWidth="1"/>
    <col min="15" max="15" width="10.8515625" style="10" bestFit="1" customWidth="1"/>
    <col min="16" max="16384" width="8.7109375" style="10" customWidth="1"/>
  </cols>
  <sheetData>
    <row r="1" spans="1:6" ht="15">
      <c r="A1" s="8" t="s">
        <v>358</v>
      </c>
      <c r="B1" s="8"/>
      <c r="C1" s="8"/>
      <c r="D1" s="8"/>
      <c r="E1" s="8"/>
      <c r="F1" s="9"/>
    </row>
    <row r="2" spans="1:6" ht="15">
      <c r="A2" s="11" t="s">
        <v>359</v>
      </c>
      <c r="B2" s="8"/>
      <c r="C2" s="8"/>
      <c r="D2" s="8"/>
      <c r="E2" s="8"/>
      <c r="F2" s="9"/>
    </row>
    <row r="3" spans="1:6" ht="15">
      <c r="A3" s="12" t="s">
        <v>842</v>
      </c>
      <c r="B3" s="8"/>
      <c r="C3" s="8"/>
      <c r="D3" s="8"/>
      <c r="E3" s="8"/>
      <c r="F3" s="9"/>
    </row>
    <row r="4" spans="1:6" ht="15">
      <c r="A4" s="12"/>
      <c r="B4" s="8"/>
      <c r="C4" s="8"/>
      <c r="D4" s="8"/>
      <c r="E4" s="8"/>
      <c r="F4" s="9"/>
    </row>
    <row r="5" spans="1:5" ht="15.75">
      <c r="A5" s="13"/>
      <c r="B5" s="14" t="s">
        <v>840</v>
      </c>
      <c r="C5" s="15"/>
      <c r="D5" s="15"/>
      <c r="E5" s="15"/>
    </row>
    <row r="6" spans="1:5" ht="15.75">
      <c r="A6" s="13"/>
      <c r="B6" s="14" t="s">
        <v>360</v>
      </c>
      <c r="C6" s="16"/>
      <c r="D6" s="16"/>
      <c r="E6" s="16"/>
    </row>
    <row r="7" spans="1:9" ht="15">
      <c r="A7" s="13"/>
      <c r="B7" s="17"/>
      <c r="C7" s="17"/>
      <c r="D7" s="18"/>
      <c r="E7" s="18"/>
      <c r="F7" s="19"/>
      <c r="G7" s="19"/>
      <c r="H7" s="19"/>
      <c r="I7" s="19"/>
    </row>
    <row r="8" spans="1:5" ht="15">
      <c r="A8" s="13"/>
      <c r="B8" s="17"/>
      <c r="C8" s="20" t="s">
        <v>361</v>
      </c>
      <c r="D8" s="17"/>
      <c r="E8" s="17"/>
    </row>
    <row r="9" spans="1:12" ht="15">
      <c r="A9" s="21" t="s">
        <v>362</v>
      </c>
      <c r="B9" s="17"/>
      <c r="C9" s="17"/>
      <c r="D9" s="17"/>
      <c r="E9" s="17"/>
      <c r="J9" s="19"/>
      <c r="K9" s="19"/>
      <c r="L9" s="19"/>
    </row>
    <row r="10" spans="1:15" ht="15">
      <c r="A10" s="22"/>
      <c r="B10" s="9"/>
      <c r="C10" s="9"/>
      <c r="D10" s="9"/>
      <c r="E10" s="9"/>
      <c r="F10" s="9"/>
      <c r="G10" s="9"/>
      <c r="H10" s="9"/>
      <c r="I10" s="9"/>
      <c r="J10" s="19"/>
      <c r="K10" s="23"/>
      <c r="L10" s="19"/>
      <c r="M10" s="24"/>
      <c r="N10" s="24"/>
      <c r="O10" s="24"/>
    </row>
    <row r="11" spans="1:15" ht="15.75" thickBot="1">
      <c r="A11" s="22" t="s">
        <v>363</v>
      </c>
      <c r="B11" s="9"/>
      <c r="C11" s="9"/>
      <c r="D11" s="25"/>
      <c r="E11" s="25"/>
      <c r="F11" s="26"/>
      <c r="G11" s="25"/>
      <c r="H11" s="9"/>
      <c r="I11" s="9"/>
      <c r="M11" s="24"/>
      <c r="N11" s="24"/>
      <c r="O11" s="24"/>
    </row>
    <row r="12" spans="1:15" ht="15">
      <c r="A12" s="27"/>
      <c r="B12" s="28"/>
      <c r="C12" s="371" t="s">
        <v>364</v>
      </c>
      <c r="D12" s="371" t="s">
        <v>365</v>
      </c>
      <c r="E12" s="371" t="s">
        <v>366</v>
      </c>
      <c r="F12" s="371" t="s">
        <v>364</v>
      </c>
      <c r="G12" s="372" t="s">
        <v>367</v>
      </c>
      <c r="H12" s="373" t="s">
        <v>367</v>
      </c>
      <c r="I12" s="9"/>
      <c r="M12" s="24"/>
      <c r="N12" s="24"/>
      <c r="O12" s="24"/>
    </row>
    <row r="13" spans="1:15" ht="15.75" thickBot="1">
      <c r="A13" s="29"/>
      <c r="B13" s="30"/>
      <c r="C13" s="374" t="s">
        <v>368</v>
      </c>
      <c r="D13" s="374" t="s">
        <v>828</v>
      </c>
      <c r="E13" s="374" t="s">
        <v>829</v>
      </c>
      <c r="F13" s="374" t="s">
        <v>369</v>
      </c>
      <c r="G13" s="375" t="s">
        <v>370</v>
      </c>
      <c r="H13" s="376" t="s">
        <v>371</v>
      </c>
      <c r="I13" s="9"/>
      <c r="M13" s="24"/>
      <c r="N13" s="24"/>
      <c r="O13" s="24"/>
    </row>
    <row r="14" spans="1:15" ht="15.75" thickBot="1">
      <c r="A14" s="22" t="s">
        <v>0</v>
      </c>
      <c r="B14" s="22"/>
      <c r="C14" s="22"/>
      <c r="D14" s="22"/>
      <c r="E14" s="22"/>
      <c r="F14" s="22"/>
      <c r="G14" s="22"/>
      <c r="H14" s="22"/>
      <c r="I14" s="9"/>
      <c r="M14" s="24"/>
      <c r="N14" s="24"/>
      <c r="O14" s="24"/>
    </row>
    <row r="15" spans="1:22" ht="15">
      <c r="A15" s="31">
        <v>6</v>
      </c>
      <c r="B15" s="32" t="s">
        <v>372</v>
      </c>
      <c r="C15" s="33">
        <v>33844961.27</v>
      </c>
      <c r="D15" s="34">
        <v>110197535</v>
      </c>
      <c r="E15" s="34">
        <v>110197535</v>
      </c>
      <c r="F15" s="33">
        <v>35013228.22</v>
      </c>
      <c r="G15" s="35">
        <f>SUM(F15/C15*100)</f>
        <v>103.45181943238192</v>
      </c>
      <c r="H15" s="36">
        <f>SUM(F15/E15*100)</f>
        <v>31.773150116288896</v>
      </c>
      <c r="I15" s="9"/>
      <c r="M15" s="37"/>
      <c r="N15" s="38"/>
      <c r="O15" s="38"/>
      <c r="P15" s="39"/>
      <c r="Q15" s="39"/>
      <c r="R15" s="39"/>
      <c r="S15" s="39"/>
      <c r="T15" s="40"/>
      <c r="U15" s="40"/>
      <c r="V15" s="40"/>
    </row>
    <row r="16" spans="1:22" ht="15">
      <c r="A16" s="41">
        <v>7</v>
      </c>
      <c r="B16" s="42" t="s">
        <v>1</v>
      </c>
      <c r="C16" s="43">
        <v>2829158.66</v>
      </c>
      <c r="D16" s="44">
        <v>4531500</v>
      </c>
      <c r="E16" s="44">
        <v>4531500</v>
      </c>
      <c r="F16" s="43">
        <v>674469.56</v>
      </c>
      <c r="G16" s="45">
        <f>SUM(F16/C16*100)</f>
        <v>23.839934095460027</v>
      </c>
      <c r="H16" s="46">
        <f>SUM(F16/E16*100)</f>
        <v>14.884024274522787</v>
      </c>
      <c r="I16" s="9"/>
      <c r="M16" s="47"/>
      <c r="N16" s="38"/>
      <c r="O16" s="38"/>
      <c r="P16" s="39"/>
      <c r="Q16" s="39"/>
      <c r="R16" s="39"/>
      <c r="S16" s="39"/>
      <c r="T16" s="40"/>
      <c r="U16" s="40"/>
      <c r="V16" s="40"/>
    </row>
    <row r="17" spans="1:22" ht="15">
      <c r="A17" s="41">
        <v>3</v>
      </c>
      <c r="B17" s="42" t="s">
        <v>373</v>
      </c>
      <c r="C17" s="43">
        <v>25541115.5</v>
      </c>
      <c r="D17" s="44">
        <v>60154590</v>
      </c>
      <c r="E17" s="44">
        <v>60154590</v>
      </c>
      <c r="F17" s="43">
        <v>27538300.82</v>
      </c>
      <c r="G17" s="45">
        <f>SUM(F17/C17*100)</f>
        <v>107.81949136090003</v>
      </c>
      <c r="H17" s="46">
        <f>SUM(F17/E17*100)</f>
        <v>45.77921787846946</v>
      </c>
      <c r="I17" s="9"/>
      <c r="M17" s="48"/>
      <c r="N17" s="38"/>
      <c r="O17" s="38"/>
      <c r="P17" s="39"/>
      <c r="Q17" s="39"/>
      <c r="R17" s="39"/>
      <c r="S17" s="39"/>
      <c r="T17" s="40"/>
      <c r="U17" s="40"/>
      <c r="V17" s="40"/>
    </row>
    <row r="18" spans="1:22" ht="15">
      <c r="A18" s="41">
        <v>4</v>
      </c>
      <c r="B18" s="42" t="s">
        <v>374</v>
      </c>
      <c r="C18" s="43">
        <v>6278181.45</v>
      </c>
      <c r="D18" s="44">
        <v>46905287</v>
      </c>
      <c r="E18" s="44">
        <v>46905287</v>
      </c>
      <c r="F18" s="43">
        <v>12613405.26</v>
      </c>
      <c r="G18" s="45">
        <f>SUM(F18/C18*100)</f>
        <v>200.90858093946932</v>
      </c>
      <c r="H18" s="46">
        <f>SUM(F18/E18*100)</f>
        <v>26.891222859376175</v>
      </c>
      <c r="I18" s="9"/>
      <c r="M18" s="47"/>
      <c r="N18" s="38"/>
      <c r="O18" s="38"/>
      <c r="P18" s="39"/>
      <c r="Q18" s="39"/>
      <c r="R18" s="39"/>
      <c r="S18" s="39"/>
      <c r="T18" s="40"/>
      <c r="U18" s="40"/>
      <c r="V18" s="40"/>
    </row>
    <row r="19" spans="1:22" ht="15.75" thickBot="1">
      <c r="A19" s="49"/>
      <c r="B19" s="50" t="s">
        <v>375</v>
      </c>
      <c r="C19" s="51">
        <f>SUM(C15:C16,-C17,-C18)</f>
        <v>4854822.980000007</v>
      </c>
      <c r="D19" s="52">
        <f>SUM(D15:D16,-D17,-D18)</f>
        <v>7669158</v>
      </c>
      <c r="E19" s="52">
        <f>SUM(E15:E16,-E17,-E18)</f>
        <v>7669158</v>
      </c>
      <c r="F19" s="51">
        <f>SUM(F15:F16,-F17,-F18)</f>
        <v>-4464008.299999999</v>
      </c>
      <c r="G19" s="53"/>
      <c r="H19" s="54"/>
      <c r="I19" s="9"/>
      <c r="M19" s="47"/>
      <c r="N19" s="38"/>
      <c r="O19" s="38"/>
      <c r="P19" s="39"/>
      <c r="Q19" s="39"/>
      <c r="R19" s="39"/>
      <c r="S19" s="39"/>
      <c r="T19" s="40"/>
      <c r="U19" s="40"/>
      <c r="V19" s="40"/>
    </row>
    <row r="20" spans="1:22" ht="15">
      <c r="A20" s="9"/>
      <c r="B20" s="9"/>
      <c r="C20" s="9"/>
      <c r="D20" s="9"/>
      <c r="E20" s="9"/>
      <c r="F20" s="9"/>
      <c r="G20" s="55"/>
      <c r="H20" s="55"/>
      <c r="I20" s="9"/>
      <c r="M20" s="47"/>
      <c r="N20" s="38"/>
      <c r="O20" s="38"/>
      <c r="P20" s="39"/>
      <c r="Q20" s="39"/>
      <c r="R20" s="39"/>
      <c r="S20" s="39"/>
      <c r="T20" s="40"/>
      <c r="U20" s="40"/>
      <c r="V20" s="40"/>
    </row>
    <row r="21" spans="1:22" ht="15.75" thickBot="1">
      <c r="A21" s="22" t="s">
        <v>3</v>
      </c>
      <c r="B21" s="22"/>
      <c r="C21" s="22"/>
      <c r="D21" s="22"/>
      <c r="E21" s="22"/>
      <c r="F21" s="22"/>
      <c r="G21" s="56"/>
      <c r="H21" s="56"/>
      <c r="I21" s="9"/>
      <c r="M21" s="47"/>
      <c r="N21" s="38"/>
      <c r="O21" s="38"/>
      <c r="P21" s="39"/>
      <c r="Q21" s="39"/>
      <c r="R21" s="39"/>
      <c r="S21" s="39"/>
      <c r="T21" s="40"/>
      <c r="U21" s="40"/>
      <c r="V21" s="40"/>
    </row>
    <row r="22" spans="1:22" ht="15">
      <c r="A22" s="57">
        <v>8</v>
      </c>
      <c r="B22" s="58" t="s">
        <v>376</v>
      </c>
      <c r="C22" s="59">
        <v>80342.07</v>
      </c>
      <c r="D22" s="59">
        <v>0</v>
      </c>
      <c r="E22" s="59">
        <v>0</v>
      </c>
      <c r="F22" s="59">
        <v>0</v>
      </c>
      <c r="G22" s="35">
        <f>SUM(F22/C22*100)</f>
        <v>0</v>
      </c>
      <c r="H22" s="36"/>
      <c r="I22" s="9"/>
      <c r="M22" s="40"/>
      <c r="N22" s="39"/>
      <c r="O22" s="39"/>
      <c r="P22" s="39"/>
      <c r="Q22" s="39"/>
      <c r="R22" s="39"/>
      <c r="S22" s="39"/>
      <c r="T22" s="40"/>
      <c r="U22" s="40"/>
      <c r="V22" s="40"/>
    </row>
    <row r="23" spans="1:22" ht="15">
      <c r="A23" s="60">
        <v>5</v>
      </c>
      <c r="B23" s="61" t="s">
        <v>377</v>
      </c>
      <c r="C23" s="62">
        <v>3579144.41</v>
      </c>
      <c r="D23" s="62">
        <v>7365000</v>
      </c>
      <c r="E23" s="62">
        <v>7365000</v>
      </c>
      <c r="F23" s="62">
        <v>3618979.29</v>
      </c>
      <c r="G23" s="45">
        <f>SUM(F23/C23*100)</f>
        <v>101.11297213626538</v>
      </c>
      <c r="H23" s="46">
        <f>SUM(F23/E23*100)</f>
        <v>49.13753279022403</v>
      </c>
      <c r="I23" s="9"/>
      <c r="M23" s="40"/>
      <c r="N23" s="39"/>
      <c r="O23" s="39"/>
      <c r="P23" s="39"/>
      <c r="Q23" s="39"/>
      <c r="R23" s="39"/>
      <c r="S23" s="39"/>
      <c r="T23" s="40"/>
      <c r="U23" s="40"/>
      <c r="V23" s="40"/>
    </row>
    <row r="24" spans="1:22" ht="15.75" thickBot="1">
      <c r="A24" s="63"/>
      <c r="B24" s="64" t="s">
        <v>4</v>
      </c>
      <c r="C24" s="65">
        <f>SUM(C22,-C23)</f>
        <v>-3498802.3400000003</v>
      </c>
      <c r="D24" s="65">
        <f>SUM(D22,-D23)</f>
        <v>-7365000</v>
      </c>
      <c r="E24" s="65">
        <f>SUM(E22,-E23)</f>
        <v>-7365000</v>
      </c>
      <c r="F24" s="65">
        <f>SUM(F22,-F23)</f>
        <v>-3618979.29</v>
      </c>
      <c r="G24" s="53">
        <f>SUM(F24/C24*100)</f>
        <v>103.43480249301535</v>
      </c>
      <c r="H24" s="54">
        <f>SUM(F24/E24*100)</f>
        <v>49.13753279022403</v>
      </c>
      <c r="I24" s="9"/>
      <c r="M24" s="40"/>
      <c r="N24" s="39"/>
      <c r="O24" s="39"/>
      <c r="P24" s="39"/>
      <c r="Q24" s="39"/>
      <c r="R24" s="39"/>
      <c r="S24" s="39"/>
      <c r="T24" s="40"/>
      <c r="U24" s="40"/>
      <c r="V24" s="40"/>
    </row>
    <row r="25" spans="1:22" ht="15">
      <c r="A25" s="9"/>
      <c r="B25" s="9"/>
      <c r="C25" s="9"/>
      <c r="D25" s="9"/>
      <c r="E25" s="9"/>
      <c r="F25" s="9"/>
      <c r="G25" s="55"/>
      <c r="H25" s="55"/>
      <c r="I25" s="9"/>
      <c r="M25" s="40"/>
      <c r="N25" s="39"/>
      <c r="O25" s="39"/>
      <c r="P25" s="39"/>
      <c r="Q25" s="39"/>
      <c r="R25" s="39"/>
      <c r="S25" s="39"/>
      <c r="T25" s="40"/>
      <c r="U25" s="40"/>
      <c r="V25" s="40"/>
    </row>
    <row r="26" spans="1:22" ht="15.75" thickBot="1">
      <c r="A26" s="22" t="s">
        <v>378</v>
      </c>
      <c r="B26" s="22"/>
      <c r="C26" s="22"/>
      <c r="D26" s="22"/>
      <c r="E26" s="22"/>
      <c r="F26" s="22"/>
      <c r="G26" s="56"/>
      <c r="H26" s="56"/>
      <c r="I26" s="9"/>
      <c r="M26" s="40"/>
      <c r="N26" s="39"/>
      <c r="O26" s="39"/>
      <c r="P26" s="39"/>
      <c r="Q26" s="39"/>
      <c r="R26" s="39"/>
      <c r="S26" s="39"/>
      <c r="T26" s="40"/>
      <c r="U26" s="40"/>
      <c r="V26" s="40"/>
    </row>
    <row r="27" spans="1:22" ht="15.75" thickBot="1">
      <c r="A27" s="66">
        <v>9</v>
      </c>
      <c r="B27" s="67" t="s">
        <v>379</v>
      </c>
      <c r="C27" s="68">
        <v>4341062.22</v>
      </c>
      <c r="D27" s="68">
        <v>-733304</v>
      </c>
      <c r="E27" s="68">
        <v>-733304</v>
      </c>
      <c r="F27" s="68">
        <v>5843631.38</v>
      </c>
      <c r="G27" s="69">
        <v>0</v>
      </c>
      <c r="H27" s="70">
        <v>0</v>
      </c>
      <c r="I27" s="9"/>
      <c r="M27" s="40"/>
      <c r="N27" s="39"/>
      <c r="O27" s="39"/>
      <c r="P27" s="39"/>
      <c r="Q27" s="39"/>
      <c r="R27" s="39"/>
      <c r="S27" s="39"/>
      <c r="T27" s="40"/>
      <c r="U27" s="40"/>
      <c r="V27" s="40"/>
    </row>
    <row r="28" spans="1:22" ht="15">
      <c r="A28" s="9"/>
      <c r="B28" s="9"/>
      <c r="C28" s="71"/>
      <c r="D28" s="71"/>
      <c r="E28" s="71"/>
      <c r="F28" s="71"/>
      <c r="G28" s="72"/>
      <c r="H28" s="72"/>
      <c r="I28" s="9"/>
      <c r="M28" s="40"/>
      <c r="N28" s="39"/>
      <c r="O28" s="39"/>
      <c r="P28" s="39"/>
      <c r="Q28" s="39"/>
      <c r="R28" s="39"/>
      <c r="S28" s="39"/>
      <c r="T28" s="40"/>
      <c r="U28" s="40"/>
      <c r="V28" s="40"/>
    </row>
    <row r="29" spans="1:22" ht="15.75" thickBot="1">
      <c r="A29" s="22" t="s">
        <v>380</v>
      </c>
      <c r="B29" s="22"/>
      <c r="C29" s="73"/>
      <c r="D29" s="73"/>
      <c r="E29" s="73"/>
      <c r="F29" s="73"/>
      <c r="G29" s="74"/>
      <c r="H29" s="74"/>
      <c r="I29" s="9"/>
      <c r="M29" s="40"/>
      <c r="N29" s="39"/>
      <c r="O29" s="39"/>
      <c r="P29" s="39"/>
      <c r="Q29" s="39"/>
      <c r="R29" s="39"/>
      <c r="S29" s="39"/>
      <c r="T29" s="40"/>
      <c r="U29" s="40"/>
      <c r="V29" s="40"/>
    </row>
    <row r="30" spans="1:22" ht="15.75" thickBot="1">
      <c r="A30" s="75"/>
      <c r="B30" s="22"/>
      <c r="C30" s="68">
        <f>SUM(C19,C24,C27)</f>
        <v>5697082.860000007</v>
      </c>
      <c r="D30" s="68">
        <f>SUM(D19,D24,D27)</f>
        <v>-429146</v>
      </c>
      <c r="E30" s="68">
        <f>SUM(E19,E24,E27)</f>
        <v>-429146</v>
      </c>
      <c r="F30" s="68">
        <f>SUM(F19,F24,F27)</f>
        <v>-2239356.209999999</v>
      </c>
      <c r="G30" s="69"/>
      <c r="H30" s="70"/>
      <c r="I30" s="9"/>
      <c r="M30" s="40"/>
      <c r="N30" s="39"/>
      <c r="O30" s="39"/>
      <c r="P30" s="39"/>
      <c r="Q30" s="39"/>
      <c r="R30" s="39"/>
      <c r="S30" s="39"/>
      <c r="T30" s="40"/>
      <c r="U30" s="40"/>
      <c r="V30" s="40"/>
    </row>
    <row r="31" spans="1:22" ht="15">
      <c r="A31" s="9"/>
      <c r="B31" s="9"/>
      <c r="C31" s="9"/>
      <c r="D31" s="9"/>
      <c r="E31" s="9"/>
      <c r="F31" s="9"/>
      <c r="G31" s="55"/>
      <c r="H31" s="55"/>
      <c r="I31" s="9"/>
      <c r="M31" s="40"/>
      <c r="N31" s="39"/>
      <c r="O31" s="39"/>
      <c r="P31" s="39"/>
      <c r="Q31" s="39"/>
      <c r="R31" s="39"/>
      <c r="S31" s="39"/>
      <c r="T31" s="40"/>
      <c r="U31" s="40"/>
      <c r="V31" s="40"/>
    </row>
    <row r="32" spans="1:22" ht="15">
      <c r="A32" s="9"/>
      <c r="B32" s="9"/>
      <c r="C32" s="9"/>
      <c r="D32" s="9"/>
      <c r="E32" s="9"/>
      <c r="F32" s="9"/>
      <c r="G32" s="55"/>
      <c r="H32" s="55"/>
      <c r="I32" s="9"/>
      <c r="M32" s="40"/>
      <c r="N32" s="39"/>
      <c r="O32" s="39"/>
      <c r="P32" s="39"/>
      <c r="Q32" s="39"/>
      <c r="R32" s="39"/>
      <c r="S32" s="39"/>
      <c r="T32" s="40"/>
      <c r="U32" s="40"/>
      <c r="V32" s="40"/>
    </row>
    <row r="33" spans="1:22" ht="15">
      <c r="A33" s="9"/>
      <c r="B33" s="9"/>
      <c r="C33" s="9"/>
      <c r="D33" s="9"/>
      <c r="E33" s="9"/>
      <c r="F33" s="9"/>
      <c r="G33" s="55"/>
      <c r="H33" s="55"/>
      <c r="I33" s="9"/>
      <c r="M33" s="40"/>
      <c r="N33" s="39"/>
      <c r="O33" s="39"/>
      <c r="P33" s="39"/>
      <c r="Q33" s="39"/>
      <c r="R33" s="39"/>
      <c r="S33" s="39"/>
      <c r="T33" s="40"/>
      <c r="U33" s="40"/>
      <c r="V33" s="40"/>
    </row>
    <row r="34" spans="1:22" ht="15">
      <c r="A34" s="9"/>
      <c r="B34" s="9"/>
      <c r="C34" s="9"/>
      <c r="D34" s="9"/>
      <c r="E34" s="9"/>
      <c r="F34" s="9"/>
      <c r="G34" s="55"/>
      <c r="H34" s="55"/>
      <c r="I34" s="9"/>
      <c r="M34" s="40"/>
      <c r="N34" s="39"/>
      <c r="O34" s="39"/>
      <c r="P34" s="39"/>
      <c r="Q34" s="39"/>
      <c r="R34" s="39"/>
      <c r="S34" s="39"/>
      <c r="T34" s="40"/>
      <c r="U34" s="40"/>
      <c r="V34" s="40"/>
    </row>
    <row r="35" spans="1:19" ht="15">
      <c r="A35" s="9"/>
      <c r="B35" s="9"/>
      <c r="C35" s="9"/>
      <c r="D35" s="9"/>
      <c r="E35" s="9"/>
      <c r="F35" s="9"/>
      <c r="G35" s="9"/>
      <c r="H35" s="9"/>
      <c r="I35" s="9"/>
      <c r="N35" s="76"/>
      <c r="O35" s="76"/>
      <c r="P35" s="76"/>
      <c r="Q35" s="76"/>
      <c r="R35" s="76"/>
      <c r="S35" s="76"/>
    </row>
    <row r="36" spans="1:19" ht="15">
      <c r="A36" s="9"/>
      <c r="B36" s="9"/>
      <c r="C36" s="9"/>
      <c r="D36" s="9"/>
      <c r="E36" s="9"/>
      <c r="F36" s="9"/>
      <c r="G36" s="9"/>
      <c r="H36" s="9"/>
      <c r="I36" s="9"/>
      <c r="N36" s="76"/>
      <c r="O36" s="76"/>
      <c r="P36" s="76"/>
      <c r="Q36" s="76"/>
      <c r="R36" s="76"/>
      <c r="S36" s="76"/>
    </row>
    <row r="37" spans="1:19" ht="15">
      <c r="A37" s="9"/>
      <c r="B37" s="9"/>
      <c r="C37" s="9"/>
      <c r="D37" s="9"/>
      <c r="E37" s="9"/>
      <c r="F37" s="9"/>
      <c r="G37" s="9"/>
      <c r="H37" s="9"/>
      <c r="I37" s="9"/>
      <c r="N37" s="76"/>
      <c r="O37" s="76"/>
      <c r="P37" s="76"/>
      <c r="Q37" s="76"/>
      <c r="R37" s="76"/>
      <c r="S37" s="76"/>
    </row>
    <row r="38" spans="1:9" ht="15">
      <c r="A38" s="9"/>
      <c r="B38" s="9"/>
      <c r="C38" s="9"/>
      <c r="D38" s="9"/>
      <c r="E38" s="9"/>
      <c r="F38" s="9"/>
      <c r="G38" s="9"/>
      <c r="H38" s="9"/>
      <c r="I38" s="9"/>
    </row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7"/>
  <sheetViews>
    <sheetView zoomScalePageLayoutView="0" workbookViewId="0" topLeftCell="A195">
      <selection activeCell="G204" sqref="G204:G207"/>
    </sheetView>
  </sheetViews>
  <sheetFormatPr defaultColWidth="9.140625" defaultRowHeight="12.75"/>
  <cols>
    <col min="1" max="1" width="8.00390625" style="0" customWidth="1"/>
    <col min="2" max="2" width="57.8515625" style="0" customWidth="1"/>
    <col min="3" max="3" width="14.140625" style="0" customWidth="1"/>
    <col min="4" max="4" width="15.421875" style="0" bestFit="1" customWidth="1"/>
    <col min="5" max="5" width="14.140625" style="0" customWidth="1"/>
    <col min="6" max="6" width="11.00390625" style="359" customWidth="1"/>
    <col min="7" max="7" width="11.140625" style="359" customWidth="1"/>
    <col min="8" max="8" width="11.7109375" style="0" bestFit="1" customWidth="1"/>
  </cols>
  <sheetData>
    <row r="1" spans="1:2" ht="15">
      <c r="A1" s="229"/>
      <c r="B1" s="230" t="s">
        <v>782</v>
      </c>
    </row>
    <row r="2" spans="1:2" ht="12.75">
      <c r="A2" s="231" t="s">
        <v>783</v>
      </c>
      <c r="B2" s="231"/>
    </row>
    <row r="3" spans="1:2" ht="12.75">
      <c r="A3" s="231" t="s">
        <v>784</v>
      </c>
      <c r="B3" s="231"/>
    </row>
    <row r="4" spans="1:2" ht="21">
      <c r="A4" s="232" t="s">
        <v>363</v>
      </c>
      <c r="B4" s="233"/>
    </row>
    <row r="5" spans="1:7" ht="29.25" customHeight="1">
      <c r="A5" s="2" t="s">
        <v>349</v>
      </c>
      <c r="B5" s="3" t="s">
        <v>5</v>
      </c>
      <c r="C5" s="344" t="s">
        <v>830</v>
      </c>
      <c r="D5" s="344" t="s">
        <v>350</v>
      </c>
      <c r="E5" s="344" t="s">
        <v>831</v>
      </c>
      <c r="F5" s="366" t="s">
        <v>351</v>
      </c>
      <c r="G5" s="377" t="s">
        <v>352</v>
      </c>
    </row>
    <row r="6" spans="1:7" ht="12.75">
      <c r="A6" s="101" t="s">
        <v>0</v>
      </c>
      <c r="B6" s="101"/>
      <c r="C6" s="101"/>
      <c r="D6" s="101"/>
      <c r="E6" s="101"/>
      <c r="F6" s="367"/>
      <c r="G6" s="378"/>
    </row>
    <row r="7" spans="1:7" ht="12.75">
      <c r="A7" s="102" t="s">
        <v>372</v>
      </c>
      <c r="B7" s="102"/>
      <c r="C7" s="103">
        <f>SUM(C8+C20+C34+C42+C54+C60)</f>
        <v>33844961.269999996</v>
      </c>
      <c r="D7" s="103">
        <v>110197535</v>
      </c>
      <c r="E7" s="103">
        <v>35013228.22</v>
      </c>
      <c r="F7" s="353">
        <f>SUM(E7/C7*100)</f>
        <v>103.45181943238195</v>
      </c>
      <c r="G7" s="379">
        <f>SUM(E7/D7*100)</f>
        <v>31.773150116288896</v>
      </c>
    </row>
    <row r="8" spans="1:7" ht="12.75">
      <c r="A8" s="104" t="s">
        <v>6</v>
      </c>
      <c r="B8" s="104" t="s">
        <v>7</v>
      </c>
      <c r="C8" s="97">
        <f>SUM(C9+C12+C15+C18)</f>
        <v>17923767.13</v>
      </c>
      <c r="D8" s="97">
        <v>40516000</v>
      </c>
      <c r="E8" s="97">
        <v>16400657.6</v>
      </c>
      <c r="F8" s="363">
        <f aca="true" t="shared" si="0" ref="F8:F71">SUM(E8/C8*100)</f>
        <v>91.50229123736668</v>
      </c>
      <c r="G8" s="109">
        <f>SUM(E8/D8*100)</f>
        <v>40.47945897916872</v>
      </c>
    </row>
    <row r="9" spans="1:7" ht="12.75">
      <c r="A9" s="104" t="s">
        <v>8</v>
      </c>
      <c r="B9" s="104" t="s">
        <v>9</v>
      </c>
      <c r="C9" s="97">
        <f>SUM(C10:C11)</f>
        <v>11042981.33</v>
      </c>
      <c r="D9" s="97">
        <v>20473000</v>
      </c>
      <c r="E9" s="97">
        <v>11172748.64</v>
      </c>
      <c r="F9" s="363">
        <f t="shared" si="0"/>
        <v>101.17511119617188</v>
      </c>
      <c r="G9" s="109">
        <f>SUM(E9/D9*100)</f>
        <v>54.57308963024472</v>
      </c>
    </row>
    <row r="10" spans="1:7" ht="12.75">
      <c r="A10" s="4" t="s">
        <v>10</v>
      </c>
      <c r="B10" s="4" t="s">
        <v>11</v>
      </c>
      <c r="C10" s="5">
        <v>10926938.52</v>
      </c>
      <c r="D10" s="4" t="s">
        <v>2</v>
      </c>
      <c r="E10" s="5">
        <v>11101459.27</v>
      </c>
      <c r="F10" s="364">
        <f t="shared" si="0"/>
        <v>101.59716053751531</v>
      </c>
      <c r="G10" s="358"/>
    </row>
    <row r="11" spans="1:7" ht="12.75">
      <c r="A11" s="4" t="s">
        <v>12</v>
      </c>
      <c r="B11" s="4" t="s">
        <v>13</v>
      </c>
      <c r="C11" s="5">
        <v>116042.81</v>
      </c>
      <c r="D11" s="4" t="s">
        <v>2</v>
      </c>
      <c r="E11" s="5">
        <v>71289.37</v>
      </c>
      <c r="F11" s="364">
        <f t="shared" si="0"/>
        <v>61.43368124229325</v>
      </c>
      <c r="G11" s="358"/>
    </row>
    <row r="12" spans="1:7" ht="12.75">
      <c r="A12" s="104" t="s">
        <v>14</v>
      </c>
      <c r="B12" s="104" t="s">
        <v>15</v>
      </c>
      <c r="C12" s="97">
        <f>SUM(C13:C14)</f>
        <v>6256288.87</v>
      </c>
      <c r="D12" s="97">
        <v>18190000</v>
      </c>
      <c r="E12" s="97">
        <v>4610937.75</v>
      </c>
      <c r="F12" s="363">
        <f t="shared" si="0"/>
        <v>73.70084479491113</v>
      </c>
      <c r="G12" s="109">
        <f>SUM(E12/D12*100)</f>
        <v>25.348750687190762</v>
      </c>
    </row>
    <row r="13" spans="1:7" ht="12.75">
      <c r="A13" s="4" t="s">
        <v>16</v>
      </c>
      <c r="B13" s="4" t="s">
        <v>17</v>
      </c>
      <c r="C13" s="5">
        <v>1769705.08</v>
      </c>
      <c r="D13" s="4" t="s">
        <v>2</v>
      </c>
      <c r="E13" s="5">
        <v>1732738</v>
      </c>
      <c r="F13" s="364">
        <f t="shared" si="0"/>
        <v>97.91111635391813</v>
      </c>
      <c r="G13" s="358"/>
    </row>
    <row r="14" spans="1:7" ht="12.75">
      <c r="A14" s="4" t="s">
        <v>18</v>
      </c>
      <c r="B14" s="4" t="s">
        <v>19</v>
      </c>
      <c r="C14" s="5">
        <v>4486583.79</v>
      </c>
      <c r="D14" s="4" t="s">
        <v>2</v>
      </c>
      <c r="E14" s="5">
        <v>2878199.75</v>
      </c>
      <c r="F14" s="364">
        <f t="shared" si="0"/>
        <v>64.15125370922806</v>
      </c>
      <c r="G14" s="358"/>
    </row>
    <row r="15" spans="1:7" ht="12.75">
      <c r="A15" s="104" t="s">
        <v>20</v>
      </c>
      <c r="B15" s="104" t="s">
        <v>21</v>
      </c>
      <c r="C15" s="97">
        <f>SUM(C16:C17)</f>
        <v>375777.82999999996</v>
      </c>
      <c r="D15" s="97">
        <v>1843000</v>
      </c>
      <c r="E15" s="97">
        <v>414509.4</v>
      </c>
      <c r="F15" s="363">
        <f t="shared" si="0"/>
        <v>110.30703966756104</v>
      </c>
      <c r="G15" s="109">
        <f>SUM(E15/D15*100)</f>
        <v>22.49101465002713</v>
      </c>
    </row>
    <row r="16" spans="1:7" ht="12.75">
      <c r="A16" s="4" t="s">
        <v>22</v>
      </c>
      <c r="B16" s="4" t="s">
        <v>23</v>
      </c>
      <c r="C16" s="5">
        <v>253558.21</v>
      </c>
      <c r="D16" s="4" t="s">
        <v>2</v>
      </c>
      <c r="E16" s="5">
        <v>266754.19</v>
      </c>
      <c r="F16" s="364">
        <f t="shared" si="0"/>
        <v>105.20431974969378</v>
      </c>
      <c r="G16" s="358"/>
    </row>
    <row r="17" spans="1:7" ht="12.75">
      <c r="A17" s="4" t="s">
        <v>24</v>
      </c>
      <c r="B17" s="4" t="s">
        <v>25</v>
      </c>
      <c r="C17" s="5">
        <v>122219.62</v>
      </c>
      <c r="D17" s="4" t="s">
        <v>2</v>
      </c>
      <c r="E17" s="5">
        <v>147755.21</v>
      </c>
      <c r="F17" s="364">
        <f t="shared" si="0"/>
        <v>120.89320028977343</v>
      </c>
      <c r="G17" s="358"/>
    </row>
    <row r="18" spans="1:7" ht="12.75">
      <c r="A18" s="104" t="s">
        <v>26</v>
      </c>
      <c r="B18" s="104" t="s">
        <v>27</v>
      </c>
      <c r="C18" s="97">
        <f>SUM(C19)</f>
        <v>248719.1</v>
      </c>
      <c r="D18" s="97">
        <v>10000</v>
      </c>
      <c r="E18" s="97">
        <v>202461.81</v>
      </c>
      <c r="F18" s="363">
        <f t="shared" si="0"/>
        <v>81.40179423293185</v>
      </c>
      <c r="G18" s="109">
        <f>SUM(E18/D18*100)</f>
        <v>2024.6181</v>
      </c>
    </row>
    <row r="19" spans="1:7" ht="12.75">
      <c r="A19" s="4" t="s">
        <v>28</v>
      </c>
      <c r="B19" s="4" t="s">
        <v>29</v>
      </c>
      <c r="C19" s="5">
        <v>248719.1</v>
      </c>
      <c r="D19" s="4" t="s">
        <v>2</v>
      </c>
      <c r="E19" s="5">
        <v>202461.81</v>
      </c>
      <c r="F19" s="364">
        <f t="shared" si="0"/>
        <v>81.40179423293185</v>
      </c>
      <c r="G19" s="358"/>
    </row>
    <row r="20" spans="1:7" ht="12.75">
      <c r="A20" s="104" t="s">
        <v>30</v>
      </c>
      <c r="B20" s="104" t="s">
        <v>31</v>
      </c>
      <c r="C20" s="97">
        <f>SUM(C21+C24+C27+C29+C31)</f>
        <v>1930973.62</v>
      </c>
      <c r="D20" s="97">
        <v>13535197</v>
      </c>
      <c r="E20" s="97">
        <v>2591039.98</v>
      </c>
      <c r="F20" s="363">
        <f t="shared" si="0"/>
        <v>134.18308531837943</v>
      </c>
      <c r="G20" s="109">
        <f>SUM(E20/D20*100)</f>
        <v>19.14297944832277</v>
      </c>
    </row>
    <row r="21" spans="1:7" ht="12.75">
      <c r="A21" s="104" t="s">
        <v>32</v>
      </c>
      <c r="B21" s="104" t="s">
        <v>33</v>
      </c>
      <c r="C21" s="97">
        <v>0</v>
      </c>
      <c r="D21" s="97">
        <v>2620000</v>
      </c>
      <c r="E21" s="97">
        <v>303024.48</v>
      </c>
      <c r="F21" s="363"/>
      <c r="G21" s="368">
        <f>SUM(E21/D21*100)</f>
        <v>11.565819847328243</v>
      </c>
    </row>
    <row r="22" spans="1:7" ht="12.75">
      <c r="A22" s="4" t="s">
        <v>34</v>
      </c>
      <c r="B22" s="4" t="s">
        <v>35</v>
      </c>
      <c r="C22" s="5">
        <v>0</v>
      </c>
      <c r="D22" s="4" t="s">
        <v>2</v>
      </c>
      <c r="E22" s="5">
        <v>241774.48</v>
      </c>
      <c r="F22" s="364"/>
      <c r="G22" s="358"/>
    </row>
    <row r="23" spans="1:7" ht="12.75">
      <c r="A23" s="4" t="s">
        <v>36</v>
      </c>
      <c r="B23" s="4" t="s">
        <v>37</v>
      </c>
      <c r="C23" s="5">
        <v>0</v>
      </c>
      <c r="D23" s="4" t="s">
        <v>2</v>
      </c>
      <c r="E23" s="5">
        <v>61250</v>
      </c>
      <c r="F23" s="364"/>
      <c r="G23" s="358"/>
    </row>
    <row r="24" spans="1:7" ht="12.75">
      <c r="A24" s="104" t="s">
        <v>38</v>
      </c>
      <c r="B24" s="104" t="s">
        <v>39</v>
      </c>
      <c r="C24" s="97">
        <f>SUM(C25:C26)</f>
        <v>730778.16</v>
      </c>
      <c r="D24" s="97">
        <v>5001000</v>
      </c>
      <c r="E24" s="97">
        <v>556163.4</v>
      </c>
      <c r="F24" s="363">
        <f t="shared" si="0"/>
        <v>76.10564059549891</v>
      </c>
      <c r="G24" s="109">
        <f>SUM(E24/D24*100)</f>
        <v>11.121043791241753</v>
      </c>
    </row>
    <row r="25" spans="1:7" ht="12.75">
      <c r="A25" s="4" t="s">
        <v>40</v>
      </c>
      <c r="B25" s="4" t="s">
        <v>41</v>
      </c>
      <c r="C25" s="5">
        <v>76458.16</v>
      </c>
      <c r="D25" s="4" t="s">
        <v>2</v>
      </c>
      <c r="E25" s="5">
        <v>50111.52</v>
      </c>
      <c r="F25" s="364">
        <f t="shared" si="0"/>
        <v>65.54110117219666</v>
      </c>
      <c r="G25" s="358"/>
    </row>
    <row r="26" spans="1:7" ht="12.75">
      <c r="A26" s="4" t="s">
        <v>42</v>
      </c>
      <c r="B26" s="4" t="s">
        <v>43</v>
      </c>
      <c r="C26" s="5">
        <v>654320</v>
      </c>
      <c r="D26" s="4" t="s">
        <v>2</v>
      </c>
      <c r="E26" s="5">
        <v>506051.88</v>
      </c>
      <c r="F26" s="364">
        <f t="shared" si="0"/>
        <v>77.34012104169213</v>
      </c>
      <c r="G26" s="358"/>
    </row>
    <row r="27" spans="1:7" ht="12.75">
      <c r="A27" s="104" t="s">
        <v>44</v>
      </c>
      <c r="B27" s="104" t="s">
        <v>45</v>
      </c>
      <c r="C27" s="97">
        <f>SUM(C28)</f>
        <v>684530</v>
      </c>
      <c r="D27" s="97">
        <v>1749097</v>
      </c>
      <c r="E27" s="97">
        <v>838553.91</v>
      </c>
      <c r="F27" s="363">
        <f t="shared" si="0"/>
        <v>122.50068075906097</v>
      </c>
      <c r="G27" s="109">
        <f>SUM(E27/D27*100)</f>
        <v>47.94210441159067</v>
      </c>
    </row>
    <row r="28" spans="1:7" ht="12.75">
      <c r="A28" s="4" t="s">
        <v>46</v>
      </c>
      <c r="B28" s="4" t="s">
        <v>47</v>
      </c>
      <c r="C28" s="5">
        <v>684530</v>
      </c>
      <c r="D28" s="4" t="s">
        <v>2</v>
      </c>
      <c r="E28" s="5">
        <v>838553.91</v>
      </c>
      <c r="F28" s="364">
        <f t="shared" si="0"/>
        <v>122.50068075906097</v>
      </c>
      <c r="G28" s="358"/>
    </row>
    <row r="29" spans="1:7" ht="12.75">
      <c r="A29" s="104" t="s">
        <v>48</v>
      </c>
      <c r="B29" s="104" t="s">
        <v>49</v>
      </c>
      <c r="C29" s="97">
        <f>SUM(C30)</f>
        <v>515665.46</v>
      </c>
      <c r="D29" s="97">
        <v>934000</v>
      </c>
      <c r="E29" s="97">
        <v>344568.88</v>
      </c>
      <c r="F29" s="363">
        <f t="shared" si="0"/>
        <v>66.82023651535629</v>
      </c>
      <c r="G29" s="109">
        <f>SUM(E29/D29*100)</f>
        <v>36.89174304068523</v>
      </c>
    </row>
    <row r="30" spans="1:7" ht="25.5">
      <c r="A30" s="4" t="s">
        <v>50</v>
      </c>
      <c r="B30" s="6" t="s">
        <v>51</v>
      </c>
      <c r="C30" s="5">
        <v>515665.46</v>
      </c>
      <c r="D30" s="4" t="s">
        <v>2</v>
      </c>
      <c r="E30" s="5">
        <v>344568.88</v>
      </c>
      <c r="F30" s="364">
        <f t="shared" si="0"/>
        <v>66.82023651535629</v>
      </c>
      <c r="G30" s="358"/>
    </row>
    <row r="31" spans="1:7" ht="12.75">
      <c r="A31" s="104" t="s">
        <v>52</v>
      </c>
      <c r="B31" s="104" t="s">
        <v>53</v>
      </c>
      <c r="C31" s="97">
        <f>SUM(C32:C33)</f>
        <v>0</v>
      </c>
      <c r="D31" s="97">
        <v>3231100</v>
      </c>
      <c r="E31" s="97">
        <v>548729.31</v>
      </c>
      <c r="F31" s="363"/>
      <c r="G31" s="109">
        <f>SUM(E31/D31*100)</f>
        <v>16.982739933768688</v>
      </c>
    </row>
    <row r="32" spans="1:7" ht="12.75">
      <c r="A32" s="4" t="s">
        <v>54</v>
      </c>
      <c r="B32" s="4" t="s">
        <v>55</v>
      </c>
      <c r="C32" s="5">
        <v>0</v>
      </c>
      <c r="D32" s="4" t="s">
        <v>2</v>
      </c>
      <c r="E32" s="5">
        <v>169190.4</v>
      </c>
      <c r="F32" s="364"/>
      <c r="G32" s="358"/>
    </row>
    <row r="33" spans="1:7" ht="12.75">
      <c r="A33" s="4" t="s">
        <v>56</v>
      </c>
      <c r="B33" s="4" t="s">
        <v>57</v>
      </c>
      <c r="C33" s="5">
        <v>0</v>
      </c>
      <c r="D33" s="4" t="s">
        <v>2</v>
      </c>
      <c r="E33" s="5">
        <v>379538.91</v>
      </c>
      <c r="F33" s="364"/>
      <c r="G33" s="358"/>
    </row>
    <row r="34" spans="1:7" ht="12.75">
      <c r="A34" s="104" t="s">
        <v>58</v>
      </c>
      <c r="B34" s="104" t="s">
        <v>59</v>
      </c>
      <c r="C34" s="97">
        <f>SUM(C35+C37)</f>
        <v>2223155.31</v>
      </c>
      <c r="D34" s="97">
        <v>4050031</v>
      </c>
      <c r="E34" s="97">
        <v>2409673.21</v>
      </c>
      <c r="F34" s="363">
        <f t="shared" si="0"/>
        <v>108.38978271832929</v>
      </c>
      <c r="G34" s="109">
        <f>SUM(E34/D34*100)</f>
        <v>59.497648536517374</v>
      </c>
    </row>
    <row r="35" spans="1:7" ht="12.75">
      <c r="A35" s="104" t="s">
        <v>60</v>
      </c>
      <c r="B35" s="104" t="s">
        <v>61</v>
      </c>
      <c r="C35" s="97">
        <f>SUM(C36)</f>
        <v>8597.44</v>
      </c>
      <c r="D35" s="97">
        <v>10331</v>
      </c>
      <c r="E35" s="97">
        <v>2571.95</v>
      </c>
      <c r="F35" s="363">
        <f t="shared" si="0"/>
        <v>29.91530036848178</v>
      </c>
      <c r="G35" s="109">
        <f>SUM(E35/D35*100)</f>
        <v>24.89546026522118</v>
      </c>
    </row>
    <row r="36" spans="1:7" ht="12.75">
      <c r="A36" s="4" t="s">
        <v>62</v>
      </c>
      <c r="B36" s="4" t="s">
        <v>63</v>
      </c>
      <c r="C36" s="5">
        <v>8597.44</v>
      </c>
      <c r="D36" s="4" t="s">
        <v>2</v>
      </c>
      <c r="E36" s="5">
        <v>2571.95</v>
      </c>
      <c r="F36" s="364">
        <f t="shared" si="0"/>
        <v>29.91530036848178</v>
      </c>
      <c r="G36" s="358"/>
    </row>
    <row r="37" spans="1:7" ht="12.75">
      <c r="A37" s="104" t="s">
        <v>64</v>
      </c>
      <c r="B37" s="104" t="s">
        <v>65</v>
      </c>
      <c r="C37" s="97">
        <f>SUM(C38:C41)</f>
        <v>2214557.87</v>
      </c>
      <c r="D37" s="97">
        <v>4039700</v>
      </c>
      <c r="E37" s="97">
        <v>2407101.26</v>
      </c>
      <c r="F37" s="363">
        <f t="shared" si="0"/>
        <v>108.6944393103622</v>
      </c>
      <c r="G37" s="109">
        <f>SUM(E37/D37*100)</f>
        <v>59.586139069732894</v>
      </c>
    </row>
    <row r="38" spans="1:7" ht="12.75">
      <c r="A38" s="4" t="s">
        <v>66</v>
      </c>
      <c r="B38" s="4" t="s">
        <v>67</v>
      </c>
      <c r="C38" s="5">
        <v>595581.48</v>
      </c>
      <c r="D38" s="4" t="s">
        <v>2</v>
      </c>
      <c r="E38" s="5">
        <v>719813.39</v>
      </c>
      <c r="F38" s="364">
        <f t="shared" si="0"/>
        <v>120.85892764832111</v>
      </c>
      <c r="G38" s="358"/>
    </row>
    <row r="39" spans="1:7" ht="12.75">
      <c r="A39" s="4" t="s">
        <v>68</v>
      </c>
      <c r="B39" s="4" t="s">
        <v>69</v>
      </c>
      <c r="C39" s="5">
        <v>1351863.31</v>
      </c>
      <c r="D39" s="4" t="s">
        <v>2</v>
      </c>
      <c r="E39" s="5">
        <v>1301134.04</v>
      </c>
      <c r="F39" s="364">
        <f t="shared" si="0"/>
        <v>96.2474556691682</v>
      </c>
      <c r="G39" s="358"/>
    </row>
    <row r="40" spans="1:7" ht="12.75">
      <c r="A40" s="4" t="s">
        <v>70</v>
      </c>
      <c r="B40" s="4" t="s">
        <v>71</v>
      </c>
      <c r="C40" s="5">
        <v>140336.36</v>
      </c>
      <c r="D40" s="4" t="s">
        <v>2</v>
      </c>
      <c r="E40" s="5">
        <v>138372.54</v>
      </c>
      <c r="F40" s="364">
        <f t="shared" si="0"/>
        <v>98.60063350652676</v>
      </c>
      <c r="G40" s="358"/>
    </row>
    <row r="41" spans="1:7" ht="12.75">
      <c r="A41" s="4" t="s">
        <v>72</v>
      </c>
      <c r="B41" s="4" t="s">
        <v>73</v>
      </c>
      <c r="C41" s="5">
        <v>126776.72</v>
      </c>
      <c r="D41" s="4" t="s">
        <v>2</v>
      </c>
      <c r="E41" s="5">
        <v>247781.29</v>
      </c>
      <c r="F41" s="364">
        <f t="shared" si="0"/>
        <v>195.44699531585925</v>
      </c>
      <c r="G41" s="358"/>
    </row>
    <row r="42" spans="1:7" ht="25.5">
      <c r="A42" s="104" t="s">
        <v>74</v>
      </c>
      <c r="B42" s="105" t="s">
        <v>75</v>
      </c>
      <c r="C42" s="97">
        <f>SUM(C43+C47+C51)</f>
        <v>8560547.58</v>
      </c>
      <c r="D42" s="97">
        <v>42884908</v>
      </c>
      <c r="E42" s="97">
        <v>10223135.16</v>
      </c>
      <c r="F42" s="363">
        <f t="shared" si="0"/>
        <v>119.42150971608758</v>
      </c>
      <c r="G42" s="109">
        <f>SUM(E42/D42*100)</f>
        <v>23.838538163588925</v>
      </c>
    </row>
    <row r="43" spans="1:7" ht="12.75">
      <c r="A43" s="104" t="s">
        <v>76</v>
      </c>
      <c r="B43" s="104" t="s">
        <v>77</v>
      </c>
      <c r="C43" s="97">
        <f>SUM(C44:C46)</f>
        <v>445299.13</v>
      </c>
      <c r="D43" s="97">
        <v>1941000</v>
      </c>
      <c r="E43" s="97">
        <v>403291.72</v>
      </c>
      <c r="F43" s="363">
        <f t="shared" si="0"/>
        <v>90.5664738217656</v>
      </c>
      <c r="G43" s="109">
        <f>SUM(E43/D43*100)</f>
        <v>20.777522926326633</v>
      </c>
    </row>
    <row r="44" spans="1:7" ht="12.75">
      <c r="A44" s="4" t="s">
        <v>78</v>
      </c>
      <c r="B44" s="4" t="s">
        <v>79</v>
      </c>
      <c r="C44" s="5">
        <v>117716.92</v>
      </c>
      <c r="D44" s="4" t="s">
        <v>2</v>
      </c>
      <c r="E44" s="5">
        <v>87079.31</v>
      </c>
      <c r="F44" s="364">
        <f t="shared" si="0"/>
        <v>73.97348656420844</v>
      </c>
      <c r="G44" s="358"/>
    </row>
    <row r="45" spans="1:7" ht="12.75">
      <c r="A45" s="4" t="s">
        <v>80</v>
      </c>
      <c r="B45" s="4" t="s">
        <v>81</v>
      </c>
      <c r="C45" s="5">
        <v>220463.3</v>
      </c>
      <c r="D45" s="4" t="s">
        <v>2</v>
      </c>
      <c r="E45" s="5">
        <v>197585.98</v>
      </c>
      <c r="F45" s="364">
        <f t="shared" si="0"/>
        <v>89.62307105082797</v>
      </c>
      <c r="G45" s="358"/>
    </row>
    <row r="46" spans="1:7" ht="12.75">
      <c r="A46" s="4" t="s">
        <v>82</v>
      </c>
      <c r="B46" s="4" t="s">
        <v>83</v>
      </c>
      <c r="C46" s="5">
        <v>107118.91</v>
      </c>
      <c r="D46" s="4" t="s">
        <v>2</v>
      </c>
      <c r="E46" s="5">
        <v>118626.43</v>
      </c>
      <c r="F46" s="364">
        <f t="shared" si="0"/>
        <v>110.74275307693104</v>
      </c>
      <c r="G46" s="358"/>
    </row>
    <row r="47" spans="1:7" ht="12.75">
      <c r="A47" s="104" t="s">
        <v>84</v>
      </c>
      <c r="B47" s="104" t="s">
        <v>85</v>
      </c>
      <c r="C47" s="97">
        <f>SUM(C48:C50)</f>
        <v>2233776.06</v>
      </c>
      <c r="D47" s="97">
        <v>15643908</v>
      </c>
      <c r="E47" s="97">
        <v>2225571.59</v>
      </c>
      <c r="F47" s="363">
        <f t="shared" si="0"/>
        <v>99.63270848197736</v>
      </c>
      <c r="G47" s="109">
        <f>SUM(E47/D47*100)</f>
        <v>14.226442587108028</v>
      </c>
    </row>
    <row r="48" spans="1:7" ht="12.75">
      <c r="A48" s="4" t="s">
        <v>86</v>
      </c>
      <c r="B48" s="4" t="s">
        <v>87</v>
      </c>
      <c r="C48" s="5">
        <v>69430.91</v>
      </c>
      <c r="D48" s="4" t="s">
        <v>2</v>
      </c>
      <c r="E48" s="5">
        <v>84222.77</v>
      </c>
      <c r="F48" s="364">
        <f t="shared" si="0"/>
        <v>121.30443054829614</v>
      </c>
      <c r="G48" s="358"/>
    </row>
    <row r="49" spans="1:7" ht="12.75">
      <c r="A49" s="4" t="s">
        <v>88</v>
      </c>
      <c r="B49" s="4" t="s">
        <v>89</v>
      </c>
      <c r="C49" s="5">
        <v>0</v>
      </c>
      <c r="D49" s="4" t="s">
        <v>2</v>
      </c>
      <c r="E49" s="5">
        <v>41.4</v>
      </c>
      <c r="F49" s="364"/>
      <c r="G49" s="358"/>
    </row>
    <row r="50" spans="1:7" ht="12.75">
      <c r="A50" s="4" t="s">
        <v>90</v>
      </c>
      <c r="B50" s="4" t="s">
        <v>91</v>
      </c>
      <c r="C50" s="5">
        <v>2164345.15</v>
      </c>
      <c r="D50" s="4" t="s">
        <v>2</v>
      </c>
      <c r="E50" s="5">
        <v>2141307.42</v>
      </c>
      <c r="F50" s="364">
        <f t="shared" si="0"/>
        <v>98.93557966020346</v>
      </c>
      <c r="G50" s="358"/>
    </row>
    <row r="51" spans="1:7" ht="12.75">
      <c r="A51" s="104" t="s">
        <v>92</v>
      </c>
      <c r="B51" s="104" t="s">
        <v>93</v>
      </c>
      <c r="C51" s="97">
        <f>SUM(C52:C53)</f>
        <v>5881472.390000001</v>
      </c>
      <c r="D51" s="97">
        <v>25300000</v>
      </c>
      <c r="E51" s="97">
        <v>7594271.85</v>
      </c>
      <c r="F51" s="363">
        <f t="shared" si="0"/>
        <v>129.1219501924755</v>
      </c>
      <c r="G51" s="109">
        <f>SUM(E51/D51*100)</f>
        <v>30.016884782608695</v>
      </c>
    </row>
    <row r="52" spans="1:7" ht="12.75">
      <c r="A52" s="4" t="s">
        <v>94</v>
      </c>
      <c r="B52" s="4" t="s">
        <v>95</v>
      </c>
      <c r="C52" s="5">
        <v>4638126.45</v>
      </c>
      <c r="D52" s="4" t="s">
        <v>2</v>
      </c>
      <c r="E52" s="5">
        <v>5927596.79</v>
      </c>
      <c r="F52" s="364">
        <f t="shared" si="0"/>
        <v>127.80153482016429</v>
      </c>
      <c r="G52" s="358"/>
    </row>
    <row r="53" spans="1:7" ht="12.75">
      <c r="A53" s="4" t="s">
        <v>96</v>
      </c>
      <c r="B53" s="4" t="s">
        <v>97</v>
      </c>
      <c r="C53" s="5">
        <v>1243345.94</v>
      </c>
      <c r="D53" s="4" t="s">
        <v>2</v>
      </c>
      <c r="E53" s="5">
        <v>1666675.06</v>
      </c>
      <c r="F53" s="364">
        <f t="shared" si="0"/>
        <v>134.04757327634817</v>
      </c>
      <c r="G53" s="358"/>
    </row>
    <row r="54" spans="1:7" ht="25.5">
      <c r="A54" s="104" t="s">
        <v>98</v>
      </c>
      <c r="B54" s="105" t="s">
        <v>99</v>
      </c>
      <c r="C54" s="97">
        <f>SUM(C55+C58)</f>
        <v>3047636.4</v>
      </c>
      <c r="D54" s="97">
        <v>8926399</v>
      </c>
      <c r="E54" s="97">
        <v>3284918.12</v>
      </c>
      <c r="F54" s="363">
        <f t="shared" si="0"/>
        <v>107.78576210731701</v>
      </c>
      <c r="G54" s="109">
        <f>SUM(E54/D54*100)</f>
        <v>36.80003683456229</v>
      </c>
    </row>
    <row r="55" spans="1:7" ht="12.75">
      <c r="A55" s="104" t="s">
        <v>100</v>
      </c>
      <c r="B55" s="104" t="s">
        <v>101</v>
      </c>
      <c r="C55" s="97">
        <f>SUM(C56:C57)</f>
        <v>2980698.4</v>
      </c>
      <c r="D55" s="97">
        <v>8746349</v>
      </c>
      <c r="E55" s="97">
        <v>3236318.55</v>
      </c>
      <c r="F55" s="363">
        <f t="shared" si="0"/>
        <v>108.57584752620393</v>
      </c>
      <c r="G55" s="109">
        <f>SUM(E55/D55*100)</f>
        <v>37.00193703681388</v>
      </c>
    </row>
    <row r="56" spans="1:7" ht="12.75">
      <c r="A56" s="4" t="s">
        <v>102</v>
      </c>
      <c r="B56" s="4" t="s">
        <v>103</v>
      </c>
      <c r="C56" s="5">
        <v>188835.38</v>
      </c>
      <c r="D56" s="4" t="s">
        <v>2</v>
      </c>
      <c r="E56" s="5">
        <v>249240.44</v>
      </c>
      <c r="F56" s="364">
        <f t="shared" si="0"/>
        <v>131.9882111074736</v>
      </c>
      <c r="G56" s="358"/>
    </row>
    <row r="57" spans="1:7" ht="12.75">
      <c r="A57" s="4" t="s">
        <v>104</v>
      </c>
      <c r="B57" s="4" t="s">
        <v>105</v>
      </c>
      <c r="C57" s="5">
        <v>2791863.02</v>
      </c>
      <c r="D57" s="4" t="s">
        <v>2</v>
      </c>
      <c r="E57" s="5">
        <v>2987078.11</v>
      </c>
      <c r="F57" s="364">
        <f t="shared" si="0"/>
        <v>106.99228753708697</v>
      </c>
      <c r="G57" s="358"/>
    </row>
    <row r="58" spans="1:7" ht="12.75">
      <c r="A58" s="104" t="s">
        <v>106</v>
      </c>
      <c r="B58" s="104" t="s">
        <v>107</v>
      </c>
      <c r="C58" s="97">
        <f>SUM(C59)</f>
        <v>66938</v>
      </c>
      <c r="D58" s="97">
        <v>180050</v>
      </c>
      <c r="E58" s="97">
        <v>48599.57</v>
      </c>
      <c r="F58" s="363">
        <f t="shared" si="0"/>
        <v>72.6038573007858</v>
      </c>
      <c r="G58" s="109">
        <f>SUM(E58/D58*100)</f>
        <v>26.992263260205497</v>
      </c>
    </row>
    <row r="59" spans="1:7" ht="12.75">
      <c r="A59" s="4" t="s">
        <v>108</v>
      </c>
      <c r="B59" s="4" t="s">
        <v>109</v>
      </c>
      <c r="C59" s="5">
        <v>66938</v>
      </c>
      <c r="D59" s="4" t="s">
        <v>2</v>
      </c>
      <c r="E59" s="5">
        <v>48599.57</v>
      </c>
      <c r="F59" s="364">
        <f t="shared" si="0"/>
        <v>72.6038573007858</v>
      </c>
      <c r="G59" s="358"/>
    </row>
    <row r="60" spans="1:7" ht="12.75">
      <c r="A60" s="104" t="s">
        <v>111</v>
      </c>
      <c r="B60" s="104" t="s">
        <v>112</v>
      </c>
      <c r="C60" s="97">
        <f>SUM(C61+C63)</f>
        <v>158881.23</v>
      </c>
      <c r="D60" s="97">
        <v>285000</v>
      </c>
      <c r="E60" s="97">
        <v>103804.15</v>
      </c>
      <c r="F60" s="363">
        <f t="shared" si="0"/>
        <v>65.33443251918429</v>
      </c>
      <c r="G60" s="109">
        <f>SUM(E60/D60*100)</f>
        <v>36.42250877192982</v>
      </c>
    </row>
    <row r="61" spans="1:7" ht="12.75">
      <c r="A61" s="104" t="s">
        <v>113</v>
      </c>
      <c r="B61" s="104" t="s">
        <v>114</v>
      </c>
      <c r="C61" s="97">
        <f>SUM(C62)</f>
        <v>99370.1</v>
      </c>
      <c r="D61" s="97">
        <v>250000</v>
      </c>
      <c r="E61" s="97">
        <v>92978.84</v>
      </c>
      <c r="F61" s="363">
        <f t="shared" si="0"/>
        <v>93.56822625719406</v>
      </c>
      <c r="G61" s="109">
        <f>SUM(E61/D61*100)</f>
        <v>37.191536</v>
      </c>
    </row>
    <row r="62" spans="1:7" ht="12.75">
      <c r="A62" s="4" t="s">
        <v>115</v>
      </c>
      <c r="B62" s="4" t="s">
        <v>116</v>
      </c>
      <c r="C62" s="5">
        <v>99370.1</v>
      </c>
      <c r="D62" s="4" t="s">
        <v>2</v>
      </c>
      <c r="E62" s="5">
        <v>92978.84</v>
      </c>
      <c r="F62" s="364">
        <f t="shared" si="0"/>
        <v>93.56822625719406</v>
      </c>
      <c r="G62" s="358"/>
    </row>
    <row r="63" spans="1:7" ht="12.75">
      <c r="A63" s="104" t="s">
        <v>117</v>
      </c>
      <c r="B63" s="104" t="s">
        <v>118</v>
      </c>
      <c r="C63" s="97">
        <f>SUM(C64)</f>
        <v>59511.13</v>
      </c>
      <c r="D63" s="97">
        <v>35000</v>
      </c>
      <c r="E63" s="97">
        <v>10825.31</v>
      </c>
      <c r="F63" s="363">
        <f t="shared" si="0"/>
        <v>18.190395645318784</v>
      </c>
      <c r="G63" s="109">
        <f>SUM(E63/D63*100)</f>
        <v>30.929457142857142</v>
      </c>
    </row>
    <row r="64" spans="1:7" ht="12.75">
      <c r="A64" s="4" t="s">
        <v>119</v>
      </c>
      <c r="B64" s="4" t="s">
        <v>118</v>
      </c>
      <c r="C64" s="5">
        <v>59511.13</v>
      </c>
      <c r="D64" s="4" t="s">
        <v>2</v>
      </c>
      <c r="E64" s="5">
        <v>10825.31</v>
      </c>
      <c r="F64" s="364">
        <f t="shared" si="0"/>
        <v>18.190395645318784</v>
      </c>
      <c r="G64" s="358"/>
    </row>
    <row r="65" spans="1:7" ht="12.75">
      <c r="A65" s="102" t="s">
        <v>1</v>
      </c>
      <c r="B65" s="102"/>
      <c r="C65" s="103">
        <f>SUM(C66+C69)</f>
        <v>2829158.66</v>
      </c>
      <c r="D65" s="103">
        <v>4531500</v>
      </c>
      <c r="E65" s="103">
        <v>674469.56</v>
      </c>
      <c r="F65" s="353">
        <f t="shared" si="0"/>
        <v>23.839934095460027</v>
      </c>
      <c r="G65" s="379">
        <f>SUM(E65/D65*100)</f>
        <v>14.884024274522787</v>
      </c>
    </row>
    <row r="66" spans="1:7" ht="12.75">
      <c r="A66" s="104" t="s">
        <v>120</v>
      </c>
      <c r="B66" s="104" t="s">
        <v>121</v>
      </c>
      <c r="C66" s="97">
        <v>2474541.5</v>
      </c>
      <c r="D66" s="97">
        <v>4131500</v>
      </c>
      <c r="E66" s="97">
        <v>434201.33</v>
      </c>
      <c r="F66" s="363">
        <f t="shared" si="0"/>
        <v>17.546738658454505</v>
      </c>
      <c r="G66" s="109">
        <f>SUM(E66/D66*100)</f>
        <v>10.509532373230062</v>
      </c>
    </row>
    <row r="67" spans="1:7" ht="12.75">
      <c r="A67" s="104" t="s">
        <v>122</v>
      </c>
      <c r="B67" s="104" t="s">
        <v>123</v>
      </c>
      <c r="C67" s="97">
        <v>2474541.5</v>
      </c>
      <c r="D67" s="97">
        <v>4131500</v>
      </c>
      <c r="E67" s="97">
        <v>434201.33</v>
      </c>
      <c r="F67" s="363">
        <f t="shared" si="0"/>
        <v>17.546738658454505</v>
      </c>
      <c r="G67" s="109">
        <f>SUM(E67/D67*100)</f>
        <v>10.509532373230062</v>
      </c>
    </row>
    <row r="68" spans="1:7" ht="12.75">
      <c r="A68" s="4" t="s">
        <v>124</v>
      </c>
      <c r="B68" s="4" t="s">
        <v>125</v>
      </c>
      <c r="C68" s="5">
        <v>2474541.5</v>
      </c>
      <c r="D68" s="4" t="s">
        <v>2</v>
      </c>
      <c r="E68" s="5">
        <v>434201.33</v>
      </c>
      <c r="F68" s="364">
        <f t="shared" si="0"/>
        <v>17.546738658454505</v>
      </c>
      <c r="G68" s="358"/>
    </row>
    <row r="69" spans="1:7" ht="12.75">
      <c r="A69" s="104" t="s">
        <v>126</v>
      </c>
      <c r="B69" s="104" t="s">
        <v>127</v>
      </c>
      <c r="C69" s="97">
        <v>354617.16</v>
      </c>
      <c r="D69" s="97">
        <v>400000</v>
      </c>
      <c r="E69" s="97">
        <v>240268.23</v>
      </c>
      <c r="F69" s="363">
        <f t="shared" si="0"/>
        <v>67.7542592693484</v>
      </c>
      <c r="G69" s="109">
        <f>SUM(E69/D69*100)</f>
        <v>60.0670575</v>
      </c>
    </row>
    <row r="70" spans="1:7" ht="12.75">
      <c r="A70" s="104" t="s">
        <v>128</v>
      </c>
      <c r="B70" s="104" t="s">
        <v>129</v>
      </c>
      <c r="C70" s="97">
        <v>354617.16</v>
      </c>
      <c r="D70" s="97">
        <v>400000</v>
      </c>
      <c r="E70" s="97">
        <v>240268.23</v>
      </c>
      <c r="F70" s="363">
        <f t="shared" si="0"/>
        <v>67.7542592693484</v>
      </c>
      <c r="G70" s="109">
        <f>SUM(E70/D70*100)</f>
        <v>60.0670575</v>
      </c>
    </row>
    <row r="71" spans="1:7" ht="12.75">
      <c r="A71" s="4" t="s">
        <v>130</v>
      </c>
      <c r="B71" s="4" t="s">
        <v>131</v>
      </c>
      <c r="C71" s="5">
        <v>349117.16</v>
      </c>
      <c r="D71" s="4" t="s">
        <v>2</v>
      </c>
      <c r="E71" s="5">
        <v>240268.23</v>
      </c>
      <c r="F71" s="364">
        <f t="shared" si="0"/>
        <v>68.82166147318569</v>
      </c>
      <c r="G71" s="360"/>
    </row>
    <row r="72" spans="1:7" ht="12.75">
      <c r="A72" s="4" t="s">
        <v>132</v>
      </c>
      <c r="B72" s="4" t="s">
        <v>133</v>
      </c>
      <c r="C72" s="5">
        <v>5500</v>
      </c>
      <c r="D72" s="4" t="s">
        <v>2</v>
      </c>
      <c r="E72" s="5">
        <v>0</v>
      </c>
      <c r="F72" s="364">
        <f aca="true" t="shared" si="1" ref="F72:F135">SUM(E72/C72*100)</f>
        <v>0</v>
      </c>
      <c r="G72" s="360"/>
    </row>
    <row r="73" spans="1:7" ht="12.75">
      <c r="A73" s="102" t="s">
        <v>373</v>
      </c>
      <c r="B73" s="102"/>
      <c r="C73" s="80">
        <f>SUM(C74+C85+C118+C129+C131+C137+C141)</f>
        <v>25541115.5</v>
      </c>
      <c r="D73" s="80">
        <v>60154590</v>
      </c>
      <c r="E73" s="80">
        <v>27538300.82</v>
      </c>
      <c r="F73" s="354">
        <f t="shared" si="1"/>
        <v>107.81949136090003</v>
      </c>
      <c r="G73" s="380">
        <f>SUM(E73/D73*100)</f>
        <v>45.77921787846946</v>
      </c>
    </row>
    <row r="74" spans="1:7" ht="12.75">
      <c r="A74" s="104" t="s">
        <v>138</v>
      </c>
      <c r="B74" s="104" t="s">
        <v>139</v>
      </c>
      <c r="C74" s="97">
        <f>SUM(C75+C80+C82)</f>
        <v>11059879.77</v>
      </c>
      <c r="D74" s="97">
        <v>23402470</v>
      </c>
      <c r="E74" s="97">
        <v>11329578.34</v>
      </c>
      <c r="F74" s="363">
        <f t="shared" si="1"/>
        <v>102.43853075809702</v>
      </c>
      <c r="G74" s="109">
        <f>SUM(E74/D74*100)</f>
        <v>48.41189130890884</v>
      </c>
    </row>
    <row r="75" spans="1:7" ht="12.75">
      <c r="A75" s="104" t="s">
        <v>140</v>
      </c>
      <c r="B75" s="104" t="s">
        <v>141</v>
      </c>
      <c r="C75" s="97">
        <f>SUM(C76:C79)</f>
        <v>9342092.73</v>
      </c>
      <c r="D75" s="97">
        <v>19834680</v>
      </c>
      <c r="E75" s="97">
        <v>9588881.47</v>
      </c>
      <c r="F75" s="363">
        <f t="shared" si="1"/>
        <v>102.64168583135012</v>
      </c>
      <c r="G75" s="109">
        <f>SUM(E75/D75*100)</f>
        <v>48.34401901114614</v>
      </c>
    </row>
    <row r="76" spans="1:7" ht="12.75">
      <c r="A76" s="4" t="s">
        <v>142</v>
      </c>
      <c r="B76" s="4" t="s">
        <v>143</v>
      </c>
      <c r="C76" s="5">
        <v>9285890.77</v>
      </c>
      <c r="D76" s="4" t="s">
        <v>2</v>
      </c>
      <c r="E76" s="5">
        <v>9527040.92</v>
      </c>
      <c r="F76" s="364">
        <f t="shared" si="1"/>
        <v>102.59695225771002</v>
      </c>
      <c r="G76" s="360"/>
    </row>
    <row r="77" spans="1:7" ht="12.75">
      <c r="A77" s="4">
        <v>3112</v>
      </c>
      <c r="B77" s="4" t="s">
        <v>144</v>
      </c>
      <c r="C77" s="5">
        <v>15611.97</v>
      </c>
      <c r="D77" s="4"/>
      <c r="E77" s="5"/>
      <c r="F77" s="364">
        <f t="shared" si="1"/>
        <v>0</v>
      </c>
      <c r="G77" s="360"/>
    </row>
    <row r="78" spans="1:7" ht="12.75">
      <c r="A78" s="4" t="s">
        <v>145</v>
      </c>
      <c r="B78" s="4" t="s">
        <v>146</v>
      </c>
      <c r="C78" s="5">
        <v>6042.91</v>
      </c>
      <c r="D78" s="4" t="s">
        <v>2</v>
      </c>
      <c r="E78" s="5">
        <v>27827.29</v>
      </c>
      <c r="F78" s="364">
        <f t="shared" si="1"/>
        <v>460.4948609196563</v>
      </c>
      <c r="G78" s="360"/>
    </row>
    <row r="79" spans="1:7" ht="12.75">
      <c r="A79" s="4" t="s">
        <v>147</v>
      </c>
      <c r="B79" s="4" t="s">
        <v>148</v>
      </c>
      <c r="C79" s="5">
        <v>34547.08</v>
      </c>
      <c r="D79" s="4" t="s">
        <v>2</v>
      </c>
      <c r="E79" s="5">
        <v>34013.26</v>
      </c>
      <c r="F79" s="364">
        <f t="shared" si="1"/>
        <v>98.45480428447209</v>
      </c>
      <c r="G79" s="360"/>
    </row>
    <row r="80" spans="1:7" ht="12.75">
      <c r="A80" s="104" t="s">
        <v>149</v>
      </c>
      <c r="B80" s="104" t="s">
        <v>150</v>
      </c>
      <c r="C80" s="97">
        <v>100300</v>
      </c>
      <c r="D80" s="97">
        <v>278150</v>
      </c>
      <c r="E80" s="97">
        <v>90160.64</v>
      </c>
      <c r="F80" s="363">
        <f t="shared" si="1"/>
        <v>89.89096709870388</v>
      </c>
      <c r="G80" s="109">
        <f>SUM(E80/D80*100)</f>
        <v>32.41439511055186</v>
      </c>
    </row>
    <row r="81" spans="1:7" ht="12.75">
      <c r="A81" s="4" t="s">
        <v>151</v>
      </c>
      <c r="B81" s="4" t="s">
        <v>150</v>
      </c>
      <c r="C81" s="5">
        <v>100300</v>
      </c>
      <c r="D81" s="4" t="s">
        <v>2</v>
      </c>
      <c r="E81" s="5">
        <v>90160.64</v>
      </c>
      <c r="F81" s="364">
        <f t="shared" si="1"/>
        <v>89.89096709870388</v>
      </c>
      <c r="G81" s="360"/>
    </row>
    <row r="82" spans="1:7" ht="12.75">
      <c r="A82" s="104" t="s">
        <v>152</v>
      </c>
      <c r="B82" s="104" t="s">
        <v>153</v>
      </c>
      <c r="C82" s="97">
        <f>SUM(C83:C84)</f>
        <v>1617487.04</v>
      </c>
      <c r="D82" s="97">
        <v>3289640</v>
      </c>
      <c r="E82" s="97">
        <v>1650536.23</v>
      </c>
      <c r="F82" s="363">
        <f t="shared" si="1"/>
        <v>102.04324295544278</v>
      </c>
      <c r="G82" s="109">
        <f>SUM(E82/D82*100)</f>
        <v>50.1737646064615</v>
      </c>
    </row>
    <row r="83" spans="1:7" ht="12.75">
      <c r="A83" s="4" t="s">
        <v>154</v>
      </c>
      <c r="B83" s="4" t="s">
        <v>155</v>
      </c>
      <c r="C83" s="5">
        <v>1458391.95</v>
      </c>
      <c r="D83" s="4" t="s">
        <v>2</v>
      </c>
      <c r="E83" s="5">
        <v>1484061.82</v>
      </c>
      <c r="F83" s="364">
        <f t="shared" si="1"/>
        <v>101.76014890921469</v>
      </c>
      <c r="G83" s="360"/>
    </row>
    <row r="84" spans="1:7" ht="12.75">
      <c r="A84" s="4" t="s">
        <v>156</v>
      </c>
      <c r="B84" s="4" t="s">
        <v>157</v>
      </c>
      <c r="C84" s="5">
        <v>159095.09</v>
      </c>
      <c r="D84" s="4" t="s">
        <v>2</v>
      </c>
      <c r="E84" s="5">
        <v>166474.41</v>
      </c>
      <c r="F84" s="364">
        <f t="shared" si="1"/>
        <v>104.63830781955623</v>
      </c>
      <c r="G84" s="360"/>
    </row>
    <row r="85" spans="1:7" ht="12.75">
      <c r="A85" s="104" t="s">
        <v>158</v>
      </c>
      <c r="B85" s="104" t="s">
        <v>159</v>
      </c>
      <c r="C85" s="97">
        <f>SUM(C86+C91+C98+C108+C110)</f>
        <v>10139497.27</v>
      </c>
      <c r="D85" s="97">
        <v>27225540</v>
      </c>
      <c r="E85" s="97">
        <v>11454834.09</v>
      </c>
      <c r="F85" s="363">
        <f t="shared" si="1"/>
        <v>112.97240666844226</v>
      </c>
      <c r="G85" s="109">
        <f>SUM(E85/D85*100)</f>
        <v>42.07385451307853</v>
      </c>
    </row>
    <row r="86" spans="1:7" ht="12.75">
      <c r="A86" s="104" t="s">
        <v>160</v>
      </c>
      <c r="B86" s="104" t="s">
        <v>161</v>
      </c>
      <c r="C86" s="97">
        <f>SUM(C87:C90)</f>
        <v>458292.61</v>
      </c>
      <c r="D86" s="97">
        <v>822280</v>
      </c>
      <c r="E86" s="97">
        <v>358912.2</v>
      </c>
      <c r="F86" s="363">
        <f t="shared" si="1"/>
        <v>78.31507472922158</v>
      </c>
      <c r="G86" s="109">
        <f>SUM(E86/D86*100)</f>
        <v>43.64841659775259</v>
      </c>
    </row>
    <row r="87" spans="1:7" ht="12.75">
      <c r="A87" s="4" t="s">
        <v>162</v>
      </c>
      <c r="B87" s="4" t="s">
        <v>163</v>
      </c>
      <c r="C87" s="5">
        <v>267151.72</v>
      </c>
      <c r="D87" s="4" t="s">
        <v>2</v>
      </c>
      <c r="E87" s="5">
        <v>150153.73</v>
      </c>
      <c r="F87" s="364">
        <f t="shared" si="1"/>
        <v>56.20541391236411</v>
      </c>
      <c r="G87" s="360"/>
    </row>
    <row r="88" spans="1:7" ht="12.75">
      <c r="A88" s="4" t="s">
        <v>164</v>
      </c>
      <c r="B88" s="4" t="s">
        <v>165</v>
      </c>
      <c r="C88" s="5">
        <v>129027.76</v>
      </c>
      <c r="D88" s="4" t="s">
        <v>2</v>
      </c>
      <c r="E88" s="5">
        <v>155909.04</v>
      </c>
      <c r="F88" s="364">
        <f t="shared" si="1"/>
        <v>120.83371826341866</v>
      </c>
      <c r="G88" s="360"/>
    </row>
    <row r="89" spans="1:7" ht="12.75">
      <c r="A89" s="4" t="s">
        <v>166</v>
      </c>
      <c r="B89" s="4" t="s">
        <v>167</v>
      </c>
      <c r="C89" s="5">
        <v>40959.13</v>
      </c>
      <c r="D89" s="4" t="s">
        <v>2</v>
      </c>
      <c r="E89" s="5">
        <v>40001.43</v>
      </c>
      <c r="F89" s="364">
        <f t="shared" si="1"/>
        <v>97.66181557078973</v>
      </c>
      <c r="G89" s="360"/>
    </row>
    <row r="90" spans="1:7" ht="12.75">
      <c r="A90" s="4" t="s">
        <v>168</v>
      </c>
      <c r="B90" s="4" t="s">
        <v>169</v>
      </c>
      <c r="C90" s="5">
        <v>21154</v>
      </c>
      <c r="D90" s="4" t="s">
        <v>2</v>
      </c>
      <c r="E90" s="5">
        <v>12848</v>
      </c>
      <c r="F90" s="364">
        <f t="shared" si="1"/>
        <v>60.73555828684882</v>
      </c>
      <c r="G90" s="360"/>
    </row>
    <row r="91" spans="1:7" ht="12.75">
      <c r="A91" s="104" t="s">
        <v>170</v>
      </c>
      <c r="B91" s="104" t="s">
        <v>171</v>
      </c>
      <c r="C91" s="97">
        <f>SUM(C92:C97)</f>
        <v>2891720.95</v>
      </c>
      <c r="D91" s="97">
        <v>7810355</v>
      </c>
      <c r="E91" s="97">
        <v>3341759.13</v>
      </c>
      <c r="F91" s="363">
        <f t="shared" si="1"/>
        <v>115.56298784638952</v>
      </c>
      <c r="G91" s="109">
        <f>SUM(E91/D91*100)</f>
        <v>42.78626426071542</v>
      </c>
    </row>
    <row r="92" spans="1:7" ht="12.75">
      <c r="A92" s="4" t="s">
        <v>172</v>
      </c>
      <c r="B92" s="4" t="s">
        <v>173</v>
      </c>
      <c r="C92" s="5">
        <v>308195.45</v>
      </c>
      <c r="D92" s="4" t="s">
        <v>2</v>
      </c>
      <c r="E92" s="5">
        <v>433994.56</v>
      </c>
      <c r="F92" s="364">
        <f t="shared" si="1"/>
        <v>140.81796470389162</v>
      </c>
      <c r="G92" s="360"/>
    </row>
    <row r="93" spans="1:7" ht="12.75">
      <c r="A93" s="4" t="s">
        <v>174</v>
      </c>
      <c r="B93" s="4" t="s">
        <v>175</v>
      </c>
      <c r="C93" s="5">
        <v>710181.05</v>
      </c>
      <c r="D93" s="4" t="s">
        <v>2</v>
      </c>
      <c r="E93" s="5">
        <v>875054.86</v>
      </c>
      <c r="F93" s="364">
        <f t="shared" si="1"/>
        <v>123.21574336572343</v>
      </c>
      <c r="G93" s="360"/>
    </row>
    <row r="94" spans="1:7" ht="12.75">
      <c r="A94" s="4" t="s">
        <v>176</v>
      </c>
      <c r="B94" s="4" t="s">
        <v>177</v>
      </c>
      <c r="C94" s="5">
        <v>1245986.98</v>
      </c>
      <c r="D94" s="4" t="s">
        <v>2</v>
      </c>
      <c r="E94" s="5">
        <v>1270584.14</v>
      </c>
      <c r="F94" s="364">
        <f t="shared" si="1"/>
        <v>101.97411051598628</v>
      </c>
      <c r="G94" s="360"/>
    </row>
    <row r="95" spans="1:7" ht="12.75">
      <c r="A95" s="4" t="s">
        <v>178</v>
      </c>
      <c r="B95" s="4" t="s">
        <v>179</v>
      </c>
      <c r="C95" s="5">
        <v>574931.35</v>
      </c>
      <c r="D95" s="4" t="s">
        <v>2</v>
      </c>
      <c r="E95" s="5">
        <v>701258.18</v>
      </c>
      <c r="F95" s="364">
        <f t="shared" si="1"/>
        <v>121.97250680450806</v>
      </c>
      <c r="G95" s="360"/>
    </row>
    <row r="96" spans="1:7" ht="12.75">
      <c r="A96" s="4" t="s">
        <v>180</v>
      </c>
      <c r="B96" s="4" t="s">
        <v>181</v>
      </c>
      <c r="C96" s="5">
        <v>24545.14</v>
      </c>
      <c r="D96" s="4" t="s">
        <v>2</v>
      </c>
      <c r="E96" s="5">
        <v>29203.8</v>
      </c>
      <c r="F96" s="364">
        <f t="shared" si="1"/>
        <v>118.97996915071577</v>
      </c>
      <c r="G96" s="360"/>
    </row>
    <row r="97" spans="1:7" ht="12.75">
      <c r="A97" s="4" t="s">
        <v>182</v>
      </c>
      <c r="B97" s="4" t="s">
        <v>183</v>
      </c>
      <c r="C97" s="5">
        <v>27880.98</v>
      </c>
      <c r="D97" s="4" t="s">
        <v>2</v>
      </c>
      <c r="E97" s="5">
        <v>31663.59</v>
      </c>
      <c r="F97" s="364">
        <f t="shared" si="1"/>
        <v>113.56699083030797</v>
      </c>
      <c r="G97" s="360"/>
    </row>
    <row r="98" spans="1:7" ht="12.75">
      <c r="A98" s="104" t="s">
        <v>184</v>
      </c>
      <c r="B98" s="104" t="s">
        <v>185</v>
      </c>
      <c r="C98" s="97">
        <f>SUM(C99:C107)</f>
        <v>6343701.01</v>
      </c>
      <c r="D98" s="97">
        <v>16779187</v>
      </c>
      <c r="E98" s="97">
        <v>6979933.35</v>
      </c>
      <c r="F98" s="363">
        <f t="shared" si="1"/>
        <v>110.02935571832695</v>
      </c>
      <c r="G98" s="109">
        <f>SUM(E98/D98*100)</f>
        <v>41.59875773480562</v>
      </c>
    </row>
    <row r="99" spans="1:7" ht="12.75">
      <c r="A99" s="4" t="s">
        <v>186</v>
      </c>
      <c r="B99" s="4" t="s">
        <v>187</v>
      </c>
      <c r="C99" s="5">
        <v>489861.06</v>
      </c>
      <c r="D99" s="4" t="s">
        <v>2</v>
      </c>
      <c r="E99" s="5">
        <v>382481.33</v>
      </c>
      <c r="F99" s="364">
        <f t="shared" si="1"/>
        <v>78.07955382287378</v>
      </c>
      <c r="G99" s="360"/>
    </row>
    <row r="100" spans="1:7" ht="12.75">
      <c r="A100" s="4" t="s">
        <v>188</v>
      </c>
      <c r="B100" s="4" t="s">
        <v>189</v>
      </c>
      <c r="C100" s="5">
        <v>1292047.02</v>
      </c>
      <c r="D100" s="4" t="s">
        <v>2</v>
      </c>
      <c r="E100" s="5">
        <v>1620419.63</v>
      </c>
      <c r="F100" s="364">
        <f t="shared" si="1"/>
        <v>125.41491175762319</v>
      </c>
      <c r="G100" s="360"/>
    </row>
    <row r="101" spans="1:7" ht="12.75">
      <c r="A101" s="4" t="s">
        <v>190</v>
      </c>
      <c r="B101" s="4" t="s">
        <v>191</v>
      </c>
      <c r="C101" s="5">
        <v>121123.47</v>
      </c>
      <c r="D101" s="4" t="s">
        <v>2</v>
      </c>
      <c r="E101" s="5">
        <v>231519.63</v>
      </c>
      <c r="F101" s="364">
        <f t="shared" si="1"/>
        <v>191.1434918434883</v>
      </c>
      <c r="G101" s="360"/>
    </row>
    <row r="102" spans="1:7" ht="12.75">
      <c r="A102" s="4" t="s">
        <v>192</v>
      </c>
      <c r="B102" s="4" t="s">
        <v>193</v>
      </c>
      <c r="C102" s="5">
        <v>2357028.3</v>
      </c>
      <c r="D102" s="4" t="s">
        <v>2</v>
      </c>
      <c r="E102" s="5">
        <v>2380773.61</v>
      </c>
      <c r="F102" s="364">
        <f t="shared" si="1"/>
        <v>101.00742574877017</v>
      </c>
      <c r="G102" s="360"/>
    </row>
    <row r="103" spans="1:7" ht="12.75">
      <c r="A103" s="4" t="s">
        <v>194</v>
      </c>
      <c r="B103" s="4" t="s">
        <v>195</v>
      </c>
      <c r="C103" s="5">
        <v>212213.43</v>
      </c>
      <c r="D103" s="4" t="s">
        <v>2</v>
      </c>
      <c r="E103" s="5">
        <v>181198.47</v>
      </c>
      <c r="F103" s="364">
        <f t="shared" si="1"/>
        <v>85.38501545354599</v>
      </c>
      <c r="G103" s="360"/>
    </row>
    <row r="104" spans="1:7" ht="12.75">
      <c r="A104" s="4" t="s">
        <v>196</v>
      </c>
      <c r="B104" s="4" t="s">
        <v>197</v>
      </c>
      <c r="C104" s="5">
        <v>36648.5</v>
      </c>
      <c r="D104" s="4" t="s">
        <v>2</v>
      </c>
      <c r="E104" s="5">
        <v>51921</v>
      </c>
      <c r="F104" s="364">
        <f t="shared" si="1"/>
        <v>141.67291976479254</v>
      </c>
      <c r="G104" s="360"/>
    </row>
    <row r="105" spans="1:7" ht="12.75">
      <c r="A105" s="4" t="s">
        <v>198</v>
      </c>
      <c r="B105" s="4" t="s">
        <v>199</v>
      </c>
      <c r="C105" s="5">
        <v>1246266.65</v>
      </c>
      <c r="D105" s="4" t="s">
        <v>2</v>
      </c>
      <c r="E105" s="5">
        <v>1183940.33</v>
      </c>
      <c r="F105" s="364">
        <f t="shared" si="1"/>
        <v>94.99895788754358</v>
      </c>
      <c r="G105" s="360"/>
    </row>
    <row r="106" spans="1:7" ht="12.75">
      <c r="A106" s="4" t="s">
        <v>200</v>
      </c>
      <c r="B106" s="4" t="s">
        <v>201</v>
      </c>
      <c r="C106" s="5">
        <v>157100.09</v>
      </c>
      <c r="D106" s="4" t="s">
        <v>2</v>
      </c>
      <c r="E106" s="5">
        <v>144432.74</v>
      </c>
      <c r="F106" s="364">
        <f t="shared" si="1"/>
        <v>91.93676464475608</v>
      </c>
      <c r="G106" s="360"/>
    </row>
    <row r="107" spans="1:7" ht="12.75">
      <c r="A107" s="4" t="s">
        <v>202</v>
      </c>
      <c r="B107" s="4" t="s">
        <v>203</v>
      </c>
      <c r="C107" s="5">
        <v>431412.49</v>
      </c>
      <c r="D107" s="4" t="s">
        <v>2</v>
      </c>
      <c r="E107" s="5">
        <v>803246.61</v>
      </c>
      <c r="F107" s="364">
        <f t="shared" si="1"/>
        <v>186.18992927163512</v>
      </c>
      <c r="G107" s="360"/>
    </row>
    <row r="108" spans="1:7" ht="12.75">
      <c r="A108" s="104" t="s">
        <v>204</v>
      </c>
      <c r="B108" s="104" t="s">
        <v>205</v>
      </c>
      <c r="C108" s="97">
        <f>SUM(C109)</f>
        <v>26750.03</v>
      </c>
      <c r="D108" s="97">
        <v>104600</v>
      </c>
      <c r="E108" s="97">
        <v>57741.54</v>
      </c>
      <c r="F108" s="363">
        <f t="shared" si="1"/>
        <v>215.85598221759005</v>
      </c>
      <c r="G108" s="109">
        <f>SUM(E108/D108*100)</f>
        <v>55.20223709369026</v>
      </c>
    </row>
    <row r="109" spans="1:7" ht="12.75">
      <c r="A109" s="4" t="s">
        <v>206</v>
      </c>
      <c r="B109" s="4" t="s">
        <v>205</v>
      </c>
      <c r="C109" s="5">
        <v>26750.03</v>
      </c>
      <c r="D109" s="4" t="s">
        <v>2</v>
      </c>
      <c r="E109" s="5">
        <v>57741.54</v>
      </c>
      <c r="F109" s="364">
        <f t="shared" si="1"/>
        <v>215.85598221759005</v>
      </c>
      <c r="G109" s="360"/>
    </row>
    <row r="110" spans="1:7" ht="12.75">
      <c r="A110" s="104" t="s">
        <v>207</v>
      </c>
      <c r="B110" s="104" t="s">
        <v>208</v>
      </c>
      <c r="C110" s="97">
        <f>SUM(C111:C117)</f>
        <v>419032.67</v>
      </c>
      <c r="D110" s="97">
        <v>1709118</v>
      </c>
      <c r="E110" s="97">
        <v>716487.87</v>
      </c>
      <c r="F110" s="363">
        <f t="shared" si="1"/>
        <v>170.98615962330575</v>
      </c>
      <c r="G110" s="109">
        <f>SUM(E110/D110*100)</f>
        <v>41.92149810604066</v>
      </c>
    </row>
    <row r="111" spans="1:7" ht="12.75">
      <c r="A111" s="4" t="s">
        <v>209</v>
      </c>
      <c r="B111" s="4" t="s">
        <v>210</v>
      </c>
      <c r="C111" s="5">
        <v>96758.69</v>
      </c>
      <c r="D111" s="4" t="s">
        <v>2</v>
      </c>
      <c r="E111" s="5">
        <v>135916.74</v>
      </c>
      <c r="F111" s="364">
        <f t="shared" si="1"/>
        <v>140.46980173046987</v>
      </c>
      <c r="G111" s="360"/>
    </row>
    <row r="112" spans="1:7" ht="12.75">
      <c r="A112" s="4" t="s">
        <v>211</v>
      </c>
      <c r="B112" s="4" t="s">
        <v>212</v>
      </c>
      <c r="C112" s="5">
        <v>68078.15</v>
      </c>
      <c r="D112" s="4" t="s">
        <v>2</v>
      </c>
      <c r="E112" s="5">
        <v>68460.1</v>
      </c>
      <c r="F112" s="364">
        <f t="shared" si="1"/>
        <v>100.56104638566121</v>
      </c>
      <c r="G112" s="360"/>
    </row>
    <row r="113" spans="1:7" ht="12.75">
      <c r="A113" s="4" t="s">
        <v>213</v>
      </c>
      <c r="B113" s="4" t="s">
        <v>214</v>
      </c>
      <c r="C113" s="5">
        <v>114236.16</v>
      </c>
      <c r="D113" s="4" t="s">
        <v>2</v>
      </c>
      <c r="E113" s="5">
        <v>143069.06</v>
      </c>
      <c r="F113" s="364">
        <f t="shared" si="1"/>
        <v>125.23973144755564</v>
      </c>
      <c r="G113" s="360"/>
    </row>
    <row r="114" spans="1:7" ht="12.75">
      <c r="A114" s="4" t="s">
        <v>215</v>
      </c>
      <c r="B114" s="4" t="s">
        <v>216</v>
      </c>
      <c r="C114" s="5">
        <v>28919.18</v>
      </c>
      <c r="D114" s="4" t="s">
        <v>2</v>
      </c>
      <c r="E114" s="5">
        <v>34251.12</v>
      </c>
      <c r="F114" s="364">
        <f t="shared" si="1"/>
        <v>118.43738307932661</v>
      </c>
      <c r="G114" s="360"/>
    </row>
    <row r="115" spans="1:7" ht="12.75">
      <c r="A115" s="4" t="s">
        <v>217</v>
      </c>
      <c r="B115" s="4" t="s">
        <v>218</v>
      </c>
      <c r="C115" s="5">
        <v>38361.14</v>
      </c>
      <c r="D115" s="4" t="s">
        <v>2</v>
      </c>
      <c r="E115" s="5">
        <v>39691.93</v>
      </c>
      <c r="F115" s="364">
        <f t="shared" si="1"/>
        <v>103.46910962500071</v>
      </c>
      <c r="G115" s="360"/>
    </row>
    <row r="116" spans="1:7" ht="12.75">
      <c r="A116" s="4" t="s">
        <v>219</v>
      </c>
      <c r="B116" s="4" t="s">
        <v>220</v>
      </c>
      <c r="C116" s="5">
        <v>31996.31</v>
      </c>
      <c r="D116" s="4" t="s">
        <v>2</v>
      </c>
      <c r="E116" s="5">
        <v>13721.4</v>
      </c>
      <c r="F116" s="364">
        <f t="shared" si="1"/>
        <v>42.88432009816132</v>
      </c>
      <c r="G116" s="360"/>
    </row>
    <row r="117" spans="1:7" ht="12.75">
      <c r="A117" s="4" t="s">
        <v>221</v>
      </c>
      <c r="B117" s="4" t="s">
        <v>208</v>
      </c>
      <c r="C117" s="5">
        <v>40683.04</v>
      </c>
      <c r="D117" s="4" t="s">
        <v>2</v>
      </c>
      <c r="E117" s="5">
        <v>281377.52</v>
      </c>
      <c r="F117" s="364">
        <f t="shared" si="1"/>
        <v>691.633466918893</v>
      </c>
      <c r="G117" s="360"/>
    </row>
    <row r="118" spans="1:7" ht="12.75">
      <c r="A118" s="104" t="s">
        <v>222</v>
      </c>
      <c r="B118" s="104" t="s">
        <v>223</v>
      </c>
      <c r="C118" s="97">
        <f>SUM(C119+C124)</f>
        <v>497111.4799999999</v>
      </c>
      <c r="D118" s="97">
        <v>1272880</v>
      </c>
      <c r="E118" s="97">
        <v>631888.41</v>
      </c>
      <c r="F118" s="363">
        <f t="shared" si="1"/>
        <v>127.11201318464826</v>
      </c>
      <c r="G118" s="109">
        <f>SUM(E118/D118*100)</f>
        <v>49.64241798127082</v>
      </c>
    </row>
    <row r="119" spans="1:7" ht="12.75">
      <c r="A119" s="104" t="s">
        <v>224</v>
      </c>
      <c r="B119" s="104" t="s">
        <v>225</v>
      </c>
      <c r="C119" s="97">
        <f>SUM(C120:C123)</f>
        <v>319114.93999999994</v>
      </c>
      <c r="D119" s="97">
        <v>714000</v>
      </c>
      <c r="E119" s="97">
        <v>228105.75</v>
      </c>
      <c r="F119" s="363">
        <f t="shared" si="1"/>
        <v>71.48074922471508</v>
      </c>
      <c r="G119" s="109">
        <f>SUM(E119/D119*100)</f>
        <v>31.947584033613445</v>
      </c>
    </row>
    <row r="120" spans="1:7" ht="25.5">
      <c r="A120" s="4" t="s">
        <v>226</v>
      </c>
      <c r="B120" s="7" t="s">
        <v>353</v>
      </c>
      <c r="C120" s="5">
        <v>153482.35</v>
      </c>
      <c r="D120" s="4" t="s">
        <v>2</v>
      </c>
      <c r="E120" s="5">
        <v>98535.71</v>
      </c>
      <c r="F120" s="364">
        <f t="shared" si="1"/>
        <v>64.20002690863151</v>
      </c>
      <c r="G120" s="360"/>
    </row>
    <row r="121" spans="1:7" ht="25.5">
      <c r="A121" s="4" t="s">
        <v>227</v>
      </c>
      <c r="B121" s="7" t="s">
        <v>354</v>
      </c>
      <c r="C121" s="5">
        <v>162900.89</v>
      </c>
      <c r="D121" s="4" t="s">
        <v>2</v>
      </c>
      <c r="E121" s="5">
        <v>127983.86</v>
      </c>
      <c r="F121" s="364">
        <f t="shared" si="1"/>
        <v>78.5654762229967</v>
      </c>
      <c r="G121" s="360"/>
    </row>
    <row r="122" spans="1:7" ht="25.5">
      <c r="A122" s="106">
        <v>3426</v>
      </c>
      <c r="B122" s="7" t="s">
        <v>228</v>
      </c>
      <c r="C122" s="5">
        <v>2011.91</v>
      </c>
      <c r="D122" s="4"/>
      <c r="E122" s="5"/>
      <c r="F122" s="364">
        <f t="shared" si="1"/>
        <v>0</v>
      </c>
      <c r="G122" s="360"/>
    </row>
    <row r="123" spans="1:7" ht="25.5">
      <c r="A123" s="4" t="s">
        <v>229</v>
      </c>
      <c r="B123" s="6" t="s">
        <v>230</v>
      </c>
      <c r="C123" s="5">
        <v>719.79</v>
      </c>
      <c r="D123" s="4" t="s">
        <v>2</v>
      </c>
      <c r="E123" s="5">
        <v>1586.18</v>
      </c>
      <c r="F123" s="364">
        <f t="shared" si="1"/>
        <v>220.36705150113232</v>
      </c>
      <c r="G123" s="358"/>
    </row>
    <row r="124" spans="1:7" ht="12.75">
      <c r="A124" s="104" t="s">
        <v>231</v>
      </c>
      <c r="B124" s="104" t="s">
        <v>232</v>
      </c>
      <c r="C124" s="97">
        <f>SUM(C125:C128)</f>
        <v>177996.53999999998</v>
      </c>
      <c r="D124" s="97">
        <v>558880</v>
      </c>
      <c r="E124" s="97">
        <v>403782.66</v>
      </c>
      <c r="F124" s="363">
        <f t="shared" si="1"/>
        <v>226.84860054021274</v>
      </c>
      <c r="G124" s="109">
        <f>SUM(E124/D124*100)</f>
        <v>72.24854351560262</v>
      </c>
    </row>
    <row r="125" spans="1:7" ht="12.75">
      <c r="A125" s="4" t="s">
        <v>233</v>
      </c>
      <c r="B125" s="4" t="s">
        <v>234</v>
      </c>
      <c r="C125" s="5">
        <v>45306.75</v>
      </c>
      <c r="D125" s="4" t="s">
        <v>2</v>
      </c>
      <c r="E125" s="5">
        <v>48820.56</v>
      </c>
      <c r="F125" s="364">
        <f t="shared" si="1"/>
        <v>107.75559933122547</v>
      </c>
      <c r="G125" s="360"/>
    </row>
    <row r="126" spans="1:7" ht="12.75">
      <c r="A126" s="4" t="s">
        <v>235</v>
      </c>
      <c r="B126" s="4" t="s">
        <v>236</v>
      </c>
      <c r="C126" s="5">
        <v>106408.88</v>
      </c>
      <c r="D126" s="4" t="s">
        <v>2</v>
      </c>
      <c r="E126" s="5">
        <v>66039.38</v>
      </c>
      <c r="F126" s="364">
        <f t="shared" si="1"/>
        <v>62.061906863412155</v>
      </c>
      <c r="G126" s="360"/>
    </row>
    <row r="127" spans="1:7" ht="12.75">
      <c r="A127" s="4" t="s">
        <v>237</v>
      </c>
      <c r="B127" s="4" t="s">
        <v>238</v>
      </c>
      <c r="C127" s="5">
        <v>8927.05</v>
      </c>
      <c r="D127" s="4" t="s">
        <v>2</v>
      </c>
      <c r="E127" s="5">
        <v>5172.86</v>
      </c>
      <c r="F127" s="364">
        <f t="shared" si="1"/>
        <v>57.9459059823794</v>
      </c>
      <c r="G127" s="360"/>
    </row>
    <row r="128" spans="1:7" ht="12.75">
      <c r="A128" s="4" t="s">
        <v>239</v>
      </c>
      <c r="B128" s="4" t="s">
        <v>240</v>
      </c>
      <c r="C128" s="5">
        <v>17353.86</v>
      </c>
      <c r="D128" s="4" t="s">
        <v>2</v>
      </c>
      <c r="E128" s="5">
        <v>283749.86</v>
      </c>
      <c r="F128" s="364">
        <f t="shared" si="1"/>
        <v>1635.0821085337784</v>
      </c>
      <c r="G128" s="360"/>
    </row>
    <row r="129" spans="1:7" ht="12.75">
      <c r="A129" s="104" t="s">
        <v>241</v>
      </c>
      <c r="B129" s="104" t="s">
        <v>242</v>
      </c>
      <c r="C129" s="97">
        <f>SUM(C130)</f>
        <v>0</v>
      </c>
      <c r="D129" s="97">
        <v>30000</v>
      </c>
      <c r="E129" s="97">
        <v>0</v>
      </c>
      <c r="F129" s="363"/>
      <c r="G129" s="109">
        <f>SUM(E129/D129*100)</f>
        <v>0</v>
      </c>
    </row>
    <row r="130" spans="1:7" ht="25.5">
      <c r="A130" s="104" t="s">
        <v>243</v>
      </c>
      <c r="B130" s="105" t="s">
        <v>244</v>
      </c>
      <c r="C130" s="97">
        <v>0</v>
      </c>
      <c r="D130" s="97">
        <v>30000</v>
      </c>
      <c r="E130" s="97">
        <v>0</v>
      </c>
      <c r="F130" s="363"/>
      <c r="G130" s="109">
        <f>SUM(E130/D130*100)</f>
        <v>0</v>
      </c>
    </row>
    <row r="131" spans="1:7" ht="12.75">
      <c r="A131" s="104" t="s">
        <v>245</v>
      </c>
      <c r="B131" s="104" t="s">
        <v>246</v>
      </c>
      <c r="C131" s="97">
        <f>SUM(C132+C134)</f>
        <v>41000</v>
      </c>
      <c r="D131" s="97">
        <v>135000</v>
      </c>
      <c r="E131" s="97">
        <v>52762.5</v>
      </c>
      <c r="F131" s="363">
        <f t="shared" si="1"/>
        <v>128.6890243902439</v>
      </c>
      <c r="G131" s="109">
        <f>SUM(E131/D131*100)</f>
        <v>39.08333333333333</v>
      </c>
    </row>
    <row r="132" spans="1:7" ht="12.75">
      <c r="A132" s="104" t="s">
        <v>247</v>
      </c>
      <c r="B132" s="104" t="s">
        <v>248</v>
      </c>
      <c r="C132" s="97">
        <f>SUM(C133)</f>
        <v>20000</v>
      </c>
      <c r="D132" s="97">
        <v>25000</v>
      </c>
      <c r="E132" s="97">
        <v>0</v>
      </c>
      <c r="F132" s="363">
        <f t="shared" si="1"/>
        <v>0</v>
      </c>
      <c r="G132" s="109">
        <f>SUM(E132/D132*100)</f>
        <v>0</v>
      </c>
    </row>
    <row r="133" spans="1:7" ht="12.75">
      <c r="A133" s="4" t="s">
        <v>249</v>
      </c>
      <c r="B133" s="4" t="s">
        <v>250</v>
      </c>
      <c r="C133" s="5">
        <v>20000</v>
      </c>
      <c r="D133" s="4" t="s">
        <v>2</v>
      </c>
      <c r="E133" s="5">
        <v>0</v>
      </c>
      <c r="F133" s="364">
        <f t="shared" si="1"/>
        <v>0</v>
      </c>
      <c r="G133" s="360"/>
    </row>
    <row r="134" spans="1:7" ht="12.75">
      <c r="A134" s="104" t="s">
        <v>251</v>
      </c>
      <c r="B134" s="104" t="s">
        <v>252</v>
      </c>
      <c r="C134" s="97">
        <f>SUM(C135:C136)</f>
        <v>21000</v>
      </c>
      <c r="D134" s="97">
        <v>110000</v>
      </c>
      <c r="E134" s="97">
        <v>52762.5</v>
      </c>
      <c r="F134" s="363">
        <f t="shared" si="1"/>
        <v>251.25000000000003</v>
      </c>
      <c r="G134" s="109">
        <f>SUM(E134/D134*100)</f>
        <v>47.96590909090909</v>
      </c>
    </row>
    <row r="135" spans="1:7" ht="12.75">
      <c r="A135" s="4" t="s">
        <v>253</v>
      </c>
      <c r="B135" s="4" t="s">
        <v>254</v>
      </c>
      <c r="C135" s="5">
        <v>21000</v>
      </c>
      <c r="D135" s="4" t="s">
        <v>2</v>
      </c>
      <c r="E135" s="5">
        <v>3000</v>
      </c>
      <c r="F135" s="364">
        <f t="shared" si="1"/>
        <v>14.285714285714285</v>
      </c>
      <c r="G135" s="360"/>
    </row>
    <row r="136" spans="1:7" ht="12.75">
      <c r="A136" s="4" t="s">
        <v>255</v>
      </c>
      <c r="B136" s="4" t="s">
        <v>256</v>
      </c>
      <c r="C136" s="5">
        <v>0</v>
      </c>
      <c r="D136" s="4" t="s">
        <v>2</v>
      </c>
      <c r="E136" s="5">
        <v>49762.5</v>
      </c>
      <c r="F136" s="364"/>
      <c r="G136" s="360"/>
    </row>
    <row r="137" spans="1:7" ht="25.5">
      <c r="A137" s="104" t="s">
        <v>257</v>
      </c>
      <c r="B137" s="105" t="s">
        <v>258</v>
      </c>
      <c r="C137" s="97">
        <f>SUM(C138)</f>
        <v>762643.0700000001</v>
      </c>
      <c r="D137" s="97">
        <v>2052000</v>
      </c>
      <c r="E137" s="97">
        <v>1145150.32</v>
      </c>
      <c r="F137" s="363">
        <f aca="true" t="shared" si="2" ref="F137:F199">SUM(E137/C137*100)</f>
        <v>150.15547443445593</v>
      </c>
      <c r="G137" s="109">
        <f>SUM(E137/D137*100)</f>
        <v>55.80654580896687</v>
      </c>
    </row>
    <row r="138" spans="1:7" ht="12.75">
      <c r="A138" s="104" t="s">
        <v>259</v>
      </c>
      <c r="B138" s="104" t="s">
        <v>260</v>
      </c>
      <c r="C138" s="97">
        <f>SUM(C139:C140)</f>
        <v>762643.0700000001</v>
      </c>
      <c r="D138" s="97">
        <v>2052000</v>
      </c>
      <c r="E138" s="97">
        <v>1145150.32</v>
      </c>
      <c r="F138" s="363">
        <f t="shared" si="2"/>
        <v>150.15547443445593</v>
      </c>
      <c r="G138" s="109">
        <f>SUM(E138/D138*100)</f>
        <v>55.80654580896687</v>
      </c>
    </row>
    <row r="139" spans="1:7" ht="12.75">
      <c r="A139" s="4" t="s">
        <v>261</v>
      </c>
      <c r="B139" s="4" t="s">
        <v>262</v>
      </c>
      <c r="C139" s="5">
        <v>265800</v>
      </c>
      <c r="D139" s="4" t="s">
        <v>2</v>
      </c>
      <c r="E139" s="5">
        <v>350050</v>
      </c>
      <c r="F139" s="364">
        <f t="shared" si="2"/>
        <v>131.69676448457486</v>
      </c>
      <c r="G139" s="360"/>
    </row>
    <row r="140" spans="1:7" ht="12.75">
      <c r="A140" s="4" t="s">
        <v>263</v>
      </c>
      <c r="B140" s="4" t="s">
        <v>264</v>
      </c>
      <c r="C140" s="5">
        <v>496843.07</v>
      </c>
      <c r="D140" s="4" t="s">
        <v>2</v>
      </c>
      <c r="E140" s="5">
        <v>795100.32</v>
      </c>
      <c r="F140" s="364">
        <f t="shared" si="2"/>
        <v>160.03047400862408</v>
      </c>
      <c r="G140" s="360"/>
    </row>
    <row r="141" spans="1:7" ht="12.75">
      <c r="A141" s="104" t="s">
        <v>265</v>
      </c>
      <c r="B141" s="104" t="s">
        <v>266</v>
      </c>
      <c r="C141" s="97">
        <f>SUM(C142+C145+C147+C149)</f>
        <v>3040983.91</v>
      </c>
      <c r="D141" s="97">
        <v>6036700</v>
      </c>
      <c r="E141" s="97">
        <v>2924087.16</v>
      </c>
      <c r="F141" s="363">
        <f t="shared" si="2"/>
        <v>96.15595631349461</v>
      </c>
      <c r="G141" s="109">
        <f>SUM(E141/D141*100)</f>
        <v>48.43850381831133</v>
      </c>
    </row>
    <row r="142" spans="1:7" ht="12.75">
      <c r="A142" s="104" t="s">
        <v>267</v>
      </c>
      <c r="B142" s="104" t="s">
        <v>109</v>
      </c>
      <c r="C142" s="97">
        <f>SUM(C143:C144)</f>
        <v>2378948.91</v>
      </c>
      <c r="D142" s="97">
        <v>5774500</v>
      </c>
      <c r="E142" s="97">
        <v>2924087.16</v>
      </c>
      <c r="F142" s="363">
        <f t="shared" si="2"/>
        <v>122.91508858002335</v>
      </c>
      <c r="G142" s="109">
        <f>SUM(E142/D142*100)</f>
        <v>50.63792813230583</v>
      </c>
    </row>
    <row r="143" spans="1:7" ht="12.75">
      <c r="A143" s="4" t="s">
        <v>268</v>
      </c>
      <c r="B143" s="4" t="s">
        <v>269</v>
      </c>
      <c r="C143" s="5">
        <v>2378948.91</v>
      </c>
      <c r="D143" s="4" t="s">
        <v>2</v>
      </c>
      <c r="E143" s="5">
        <v>2923121.58</v>
      </c>
      <c r="F143" s="364">
        <f t="shared" si="2"/>
        <v>122.87450006650205</v>
      </c>
      <c r="G143" s="360"/>
    </row>
    <row r="144" spans="1:7" ht="12.75">
      <c r="A144" s="4" t="s">
        <v>270</v>
      </c>
      <c r="B144" s="4" t="s">
        <v>271</v>
      </c>
      <c r="C144" s="5">
        <v>0</v>
      </c>
      <c r="D144" s="4" t="s">
        <v>2</v>
      </c>
      <c r="E144" s="5">
        <v>965.58</v>
      </c>
      <c r="F144" s="364"/>
      <c r="G144" s="360"/>
    </row>
    <row r="145" spans="1:7" ht="12.75">
      <c r="A145" s="104" t="s">
        <v>272</v>
      </c>
      <c r="B145" s="104" t="s">
        <v>110</v>
      </c>
      <c r="C145" s="97">
        <f>SUM(C146)</f>
        <v>130000</v>
      </c>
      <c r="D145" s="97">
        <v>0</v>
      </c>
      <c r="E145" s="97">
        <v>0</v>
      </c>
      <c r="F145" s="363">
        <f t="shared" si="2"/>
        <v>0</v>
      </c>
      <c r="G145" s="109"/>
    </row>
    <row r="146" spans="1:7" ht="12.75">
      <c r="A146" s="4" t="s">
        <v>273</v>
      </c>
      <c r="B146" s="4" t="s">
        <v>274</v>
      </c>
      <c r="C146" s="5">
        <v>130000</v>
      </c>
      <c r="D146" s="4" t="s">
        <v>2</v>
      </c>
      <c r="E146" s="5">
        <v>0</v>
      </c>
      <c r="F146" s="364">
        <f t="shared" si="2"/>
        <v>0</v>
      </c>
      <c r="G146" s="360"/>
    </row>
    <row r="147" spans="1:7" ht="12.75">
      <c r="A147" s="104" t="s">
        <v>275</v>
      </c>
      <c r="B147" s="104" t="s">
        <v>276</v>
      </c>
      <c r="C147" s="97">
        <v>0</v>
      </c>
      <c r="D147" s="97">
        <v>2200</v>
      </c>
      <c r="E147" s="97">
        <v>0</v>
      </c>
      <c r="F147" s="363"/>
      <c r="G147" s="109">
        <f>SUM(E147/D147*100)</f>
        <v>0</v>
      </c>
    </row>
    <row r="148" spans="1:7" ht="12.75">
      <c r="A148" s="104" t="s">
        <v>277</v>
      </c>
      <c r="B148" s="104" t="s">
        <v>278</v>
      </c>
      <c r="C148" s="97">
        <v>0</v>
      </c>
      <c r="D148" s="97">
        <v>200000</v>
      </c>
      <c r="E148" s="97">
        <v>0</v>
      </c>
      <c r="F148" s="363"/>
      <c r="G148" s="109">
        <f>SUM(E148/D148*100)</f>
        <v>0</v>
      </c>
    </row>
    <row r="149" spans="1:7" ht="12.75">
      <c r="A149" s="104" t="s">
        <v>279</v>
      </c>
      <c r="B149" s="104" t="s">
        <v>280</v>
      </c>
      <c r="C149" s="97">
        <f>SUM(C150)</f>
        <v>532035</v>
      </c>
      <c r="D149" s="97">
        <v>60000</v>
      </c>
      <c r="E149" s="97">
        <v>0</v>
      </c>
      <c r="F149" s="363">
        <f t="shared" si="2"/>
        <v>0</v>
      </c>
      <c r="G149" s="109">
        <f>SUM(E149/D149*100)</f>
        <v>0</v>
      </c>
    </row>
    <row r="150" spans="1:7" ht="25.5">
      <c r="A150" s="4" t="s">
        <v>281</v>
      </c>
      <c r="B150" s="7" t="s">
        <v>355</v>
      </c>
      <c r="C150" s="5">
        <v>532035</v>
      </c>
      <c r="D150" s="4" t="s">
        <v>2</v>
      </c>
      <c r="E150" s="5">
        <v>0</v>
      </c>
      <c r="F150" s="364">
        <f t="shared" si="2"/>
        <v>0</v>
      </c>
      <c r="G150" s="360"/>
    </row>
    <row r="151" spans="1:7" ht="15">
      <c r="A151" s="102" t="s">
        <v>374</v>
      </c>
      <c r="B151" s="78"/>
      <c r="C151" s="103">
        <f>SUM(C152+C155+C174)</f>
        <v>6278181.45</v>
      </c>
      <c r="D151" s="103">
        <v>46905287</v>
      </c>
      <c r="E151" s="103">
        <v>12613405.26</v>
      </c>
      <c r="F151" s="353">
        <f t="shared" si="2"/>
        <v>200.90858093946932</v>
      </c>
      <c r="G151" s="379">
        <f>SUM(E151/D151*100)</f>
        <v>26.891222859376175</v>
      </c>
    </row>
    <row r="152" spans="1:7" ht="12.75">
      <c r="A152" s="104" t="s">
        <v>282</v>
      </c>
      <c r="B152" s="104" t="s">
        <v>283</v>
      </c>
      <c r="C152" s="97">
        <f>SUM(C153)</f>
        <v>353709.23</v>
      </c>
      <c r="D152" s="97">
        <v>5000000</v>
      </c>
      <c r="E152" s="97">
        <v>1707645.64</v>
      </c>
      <c r="F152" s="363">
        <f t="shared" si="2"/>
        <v>482.78232377481356</v>
      </c>
      <c r="G152" s="109">
        <f>SUM(E152/D152*100)</f>
        <v>34.152912799999996</v>
      </c>
    </row>
    <row r="153" spans="1:7" ht="12.75">
      <c r="A153" s="104" t="s">
        <v>284</v>
      </c>
      <c r="B153" s="104" t="s">
        <v>285</v>
      </c>
      <c r="C153" s="97">
        <f>SUM(C154)</f>
        <v>353709.23</v>
      </c>
      <c r="D153" s="97">
        <v>5000000</v>
      </c>
      <c r="E153" s="97">
        <v>1707645.64</v>
      </c>
      <c r="F153" s="363">
        <f t="shared" si="2"/>
        <v>482.78232377481356</v>
      </c>
      <c r="G153" s="109">
        <f>SUM(E153/D153*100)</f>
        <v>34.152912799999996</v>
      </c>
    </row>
    <row r="154" spans="1:7" ht="12.75">
      <c r="A154" s="4" t="s">
        <v>286</v>
      </c>
      <c r="B154" s="4" t="s">
        <v>125</v>
      </c>
      <c r="C154" s="5">
        <v>353709.23</v>
      </c>
      <c r="D154" s="4" t="s">
        <v>2</v>
      </c>
      <c r="E154" s="5">
        <v>1707645.64</v>
      </c>
      <c r="F154" s="364">
        <f t="shared" si="2"/>
        <v>482.78232377481356</v>
      </c>
      <c r="G154" s="360"/>
    </row>
    <row r="155" spans="1:7" ht="12.75">
      <c r="A155" s="104" t="s">
        <v>287</v>
      </c>
      <c r="B155" s="104" t="s">
        <v>288</v>
      </c>
      <c r="C155" s="97">
        <f>SUM(C156+C160+C166+C168+C171)</f>
        <v>5858059</v>
      </c>
      <c r="D155" s="97">
        <v>33471900</v>
      </c>
      <c r="E155" s="97">
        <v>4770345.71</v>
      </c>
      <c r="F155" s="363">
        <f t="shared" si="2"/>
        <v>81.43218956995824</v>
      </c>
      <c r="G155" s="109">
        <f>SUM(E155/D155*100)</f>
        <v>14.251792428873175</v>
      </c>
    </row>
    <row r="156" spans="1:7" ht="12.75">
      <c r="A156" s="104" t="s">
        <v>289</v>
      </c>
      <c r="B156" s="104" t="s">
        <v>290</v>
      </c>
      <c r="C156" s="97">
        <f>SUM(C157:C159)</f>
        <v>4750731.9</v>
      </c>
      <c r="D156" s="97">
        <v>31715000</v>
      </c>
      <c r="E156" s="97">
        <v>4129310.98</v>
      </c>
      <c r="F156" s="363">
        <f t="shared" si="2"/>
        <v>86.91946981895568</v>
      </c>
      <c r="G156" s="109">
        <f>SUM(E156/D156*100)</f>
        <v>13.020056692416837</v>
      </c>
    </row>
    <row r="157" spans="1:7" ht="12.75">
      <c r="A157" s="4" t="s">
        <v>291</v>
      </c>
      <c r="B157" s="4" t="s">
        <v>292</v>
      </c>
      <c r="C157" s="5">
        <v>66937.5</v>
      </c>
      <c r="D157" s="4" t="s">
        <v>2</v>
      </c>
      <c r="E157" s="5">
        <v>60900</v>
      </c>
      <c r="F157" s="364">
        <f t="shared" si="2"/>
        <v>90.98039215686275</v>
      </c>
      <c r="G157" s="360"/>
    </row>
    <row r="158" spans="1:7" ht="12.75">
      <c r="A158" s="4" t="s">
        <v>293</v>
      </c>
      <c r="B158" s="4" t="s">
        <v>294</v>
      </c>
      <c r="C158" s="5">
        <v>1326934.54</v>
      </c>
      <c r="D158" s="4" t="s">
        <v>2</v>
      </c>
      <c r="E158" s="5">
        <v>1099560.69</v>
      </c>
      <c r="F158" s="364">
        <f t="shared" si="2"/>
        <v>82.8647274491777</v>
      </c>
      <c r="G158" s="360"/>
    </row>
    <row r="159" spans="1:7" ht="12.75">
      <c r="A159" s="4" t="s">
        <v>295</v>
      </c>
      <c r="B159" s="4" t="s">
        <v>133</v>
      </c>
      <c r="C159" s="5">
        <v>3356859.86</v>
      </c>
      <c r="D159" s="4" t="s">
        <v>2</v>
      </c>
      <c r="E159" s="5">
        <v>2968850.29</v>
      </c>
      <c r="F159" s="364">
        <f t="shared" si="2"/>
        <v>88.44129376315401</v>
      </c>
      <c r="G159" s="360"/>
    </row>
    <row r="160" spans="1:7" ht="12.75">
      <c r="A160" s="104" t="s">
        <v>296</v>
      </c>
      <c r="B160" s="104" t="s">
        <v>297</v>
      </c>
      <c r="C160" s="97">
        <f>SUM(C161:C165)</f>
        <v>788675.54</v>
      </c>
      <c r="D160" s="97">
        <v>1005900</v>
      </c>
      <c r="E160" s="97">
        <v>476795.36</v>
      </c>
      <c r="F160" s="363">
        <f t="shared" si="2"/>
        <v>60.45519809071293</v>
      </c>
      <c r="G160" s="109">
        <f>SUM(E160/D160*100)</f>
        <v>47.39987672730888</v>
      </c>
    </row>
    <row r="161" spans="1:7" ht="12.75">
      <c r="A161" s="4" t="s">
        <v>298</v>
      </c>
      <c r="B161" s="4" t="s">
        <v>134</v>
      </c>
      <c r="C161" s="5">
        <v>121139.9</v>
      </c>
      <c r="D161" s="4" t="s">
        <v>2</v>
      </c>
      <c r="E161" s="5">
        <v>197558.63</v>
      </c>
      <c r="F161" s="364">
        <f t="shared" si="2"/>
        <v>163.08303870153435</v>
      </c>
      <c r="G161" s="360"/>
    </row>
    <row r="162" spans="1:7" ht="12.75">
      <c r="A162" s="4" t="s">
        <v>299</v>
      </c>
      <c r="B162" s="4" t="s">
        <v>135</v>
      </c>
      <c r="C162" s="5">
        <v>6387.61</v>
      </c>
      <c r="D162" s="4" t="s">
        <v>2</v>
      </c>
      <c r="E162" s="5">
        <v>1514.87</v>
      </c>
      <c r="F162" s="364">
        <f t="shared" si="2"/>
        <v>23.715755971325738</v>
      </c>
      <c r="G162" s="360"/>
    </row>
    <row r="163" spans="1:7" ht="12.75">
      <c r="A163" s="4" t="s">
        <v>300</v>
      </c>
      <c r="B163" s="4" t="s">
        <v>301</v>
      </c>
      <c r="C163" s="5">
        <v>39022.13</v>
      </c>
      <c r="D163" s="4" t="s">
        <v>2</v>
      </c>
      <c r="E163" s="5">
        <v>12429.13</v>
      </c>
      <c r="F163" s="364">
        <f t="shared" si="2"/>
        <v>31.851490423510963</v>
      </c>
      <c r="G163" s="360"/>
    </row>
    <row r="164" spans="1:7" ht="12.75">
      <c r="A164" s="4" t="s">
        <v>302</v>
      </c>
      <c r="B164" s="4" t="s">
        <v>303</v>
      </c>
      <c r="C164" s="5">
        <v>82350.88</v>
      </c>
      <c r="D164" s="4" t="s">
        <v>2</v>
      </c>
      <c r="E164" s="5">
        <v>2091.8</v>
      </c>
      <c r="F164" s="365">
        <f t="shared" si="2"/>
        <v>2.540106432378136</v>
      </c>
      <c r="G164" s="360"/>
    </row>
    <row r="165" spans="1:7" ht="12.75">
      <c r="A165" s="4" t="s">
        <v>304</v>
      </c>
      <c r="B165" s="4" t="s">
        <v>136</v>
      </c>
      <c r="C165" s="5">
        <v>539775.02</v>
      </c>
      <c r="D165" s="4" t="s">
        <v>2</v>
      </c>
      <c r="E165" s="5">
        <v>263200.93</v>
      </c>
      <c r="F165" s="364">
        <f t="shared" si="2"/>
        <v>48.76122833546465</v>
      </c>
      <c r="G165" s="360"/>
    </row>
    <row r="166" spans="1:7" ht="12.75">
      <c r="A166" s="104" t="s">
        <v>305</v>
      </c>
      <c r="B166" s="104" t="s">
        <v>306</v>
      </c>
      <c r="C166" s="97">
        <f>SUM(C167)</f>
        <v>139280</v>
      </c>
      <c r="D166" s="97">
        <v>120000</v>
      </c>
      <c r="E166" s="97">
        <v>0</v>
      </c>
      <c r="F166" s="363">
        <f t="shared" si="2"/>
        <v>0</v>
      </c>
      <c r="G166" s="109">
        <f>SUM(E166/D166*100)</f>
        <v>0</v>
      </c>
    </row>
    <row r="167" spans="1:7" ht="12.75">
      <c r="A167" s="4" t="s">
        <v>307</v>
      </c>
      <c r="B167" s="4" t="s">
        <v>137</v>
      </c>
      <c r="C167" s="5">
        <v>139280</v>
      </c>
      <c r="D167" s="4" t="s">
        <v>2</v>
      </c>
      <c r="E167" s="5">
        <v>0</v>
      </c>
      <c r="F167" s="364">
        <f t="shared" si="2"/>
        <v>0</v>
      </c>
      <c r="G167" s="360"/>
    </row>
    <row r="168" spans="1:7" ht="12.75">
      <c r="A168" s="104" t="s">
        <v>308</v>
      </c>
      <c r="B168" s="104" t="s">
        <v>309</v>
      </c>
      <c r="C168" s="97">
        <f>SUM(C169:C170)</f>
        <v>25485.71</v>
      </c>
      <c r="D168" s="97">
        <v>179000</v>
      </c>
      <c r="E168" s="97">
        <v>34152.87</v>
      </c>
      <c r="F168" s="363">
        <f t="shared" si="2"/>
        <v>134.007920517027</v>
      </c>
      <c r="G168" s="109">
        <f>SUM(E168/D168*100)</f>
        <v>19.079815642458104</v>
      </c>
    </row>
    <row r="169" spans="1:7" ht="12.75">
      <c r="A169" s="81" t="s">
        <v>310</v>
      </c>
      <c r="B169" s="81" t="s">
        <v>311</v>
      </c>
      <c r="C169" s="96">
        <v>25485.71</v>
      </c>
      <c r="D169" s="81" t="s">
        <v>2</v>
      </c>
      <c r="E169" s="96">
        <v>20652.87</v>
      </c>
      <c r="F169" s="364">
        <f t="shared" si="2"/>
        <v>81.03705959143379</v>
      </c>
      <c r="G169" s="358"/>
    </row>
    <row r="170" spans="1:7" ht="12.75">
      <c r="A170" s="4" t="s">
        <v>312</v>
      </c>
      <c r="B170" s="4" t="s">
        <v>313</v>
      </c>
      <c r="C170" s="5">
        <v>0</v>
      </c>
      <c r="D170" s="4" t="s">
        <v>2</v>
      </c>
      <c r="E170" s="5">
        <v>13500</v>
      </c>
      <c r="F170" s="364"/>
      <c r="G170" s="360"/>
    </row>
    <row r="171" spans="1:7" ht="12.75">
      <c r="A171" s="104" t="s">
        <v>314</v>
      </c>
      <c r="B171" s="104" t="s">
        <v>315</v>
      </c>
      <c r="C171" s="97">
        <f>SUM(C172:C173)</f>
        <v>153885.85</v>
      </c>
      <c r="D171" s="97">
        <v>452000</v>
      </c>
      <c r="E171" s="97">
        <v>130086.5</v>
      </c>
      <c r="F171" s="363">
        <f t="shared" si="2"/>
        <v>84.53441300808359</v>
      </c>
      <c r="G171" s="109">
        <f>SUM(E171/D171*100)</f>
        <v>28.780199115044248</v>
      </c>
    </row>
    <row r="172" spans="1:7" ht="12.75">
      <c r="A172" s="4" t="s">
        <v>316</v>
      </c>
      <c r="B172" s="4" t="s">
        <v>317</v>
      </c>
      <c r="C172" s="5">
        <v>23323.35</v>
      </c>
      <c r="D172" s="4" t="s">
        <v>2</v>
      </c>
      <c r="E172" s="5">
        <v>4499</v>
      </c>
      <c r="F172" s="364">
        <f t="shared" si="2"/>
        <v>19.289681799569962</v>
      </c>
      <c r="G172" s="360"/>
    </row>
    <row r="173" spans="1:7" ht="12.75">
      <c r="A173" s="4" t="s">
        <v>318</v>
      </c>
      <c r="B173" s="4" t="s">
        <v>319</v>
      </c>
      <c r="C173" s="5">
        <v>130562.5</v>
      </c>
      <c r="D173" s="4" t="s">
        <v>2</v>
      </c>
      <c r="E173" s="5">
        <v>125587.5</v>
      </c>
      <c r="F173" s="364">
        <f t="shared" si="2"/>
        <v>96.18956438487315</v>
      </c>
      <c r="G173" s="360"/>
    </row>
    <row r="174" spans="1:7" ht="12.75">
      <c r="A174" s="104" t="s">
        <v>320</v>
      </c>
      <c r="B174" s="104" t="s">
        <v>321</v>
      </c>
      <c r="C174" s="97">
        <f>SUM(C175)</f>
        <v>66413.22</v>
      </c>
      <c r="D174" s="97">
        <v>8433387</v>
      </c>
      <c r="E174" s="97">
        <v>6135413.91</v>
      </c>
      <c r="F174" s="363">
        <f t="shared" si="2"/>
        <v>9238.241889190134</v>
      </c>
      <c r="G174" s="109">
        <f>SUM(E174/D174*100)</f>
        <v>72.75148063287028</v>
      </c>
    </row>
    <row r="175" spans="1:7" ht="12.75">
      <c r="A175" s="104" t="s">
        <v>322</v>
      </c>
      <c r="B175" s="104" t="s">
        <v>323</v>
      </c>
      <c r="C175" s="97">
        <f>SUM(C176)</f>
        <v>66413.22</v>
      </c>
      <c r="D175" s="97">
        <v>8433387</v>
      </c>
      <c r="E175" s="97">
        <v>6135413.91</v>
      </c>
      <c r="F175" s="363">
        <f t="shared" si="2"/>
        <v>9238.241889190134</v>
      </c>
      <c r="G175" s="109">
        <f>SUM(E175/D175*100)</f>
        <v>72.75148063287028</v>
      </c>
    </row>
    <row r="176" spans="1:7" ht="12.75">
      <c r="A176" s="4" t="s">
        <v>324</v>
      </c>
      <c r="B176" s="4" t="s">
        <v>323</v>
      </c>
      <c r="C176" s="5">
        <v>66413.22</v>
      </c>
      <c r="D176" s="4" t="s">
        <v>2</v>
      </c>
      <c r="E176" s="5">
        <v>6135413.91</v>
      </c>
      <c r="F176" s="364">
        <f t="shared" si="2"/>
        <v>9238.241889190134</v>
      </c>
      <c r="G176" s="360"/>
    </row>
    <row r="177" spans="1:7" ht="12.75">
      <c r="A177" s="90"/>
      <c r="B177" s="90"/>
      <c r="C177" s="92"/>
      <c r="D177" s="90"/>
      <c r="E177" s="92"/>
      <c r="F177" s="361"/>
      <c r="G177" s="362"/>
    </row>
    <row r="178" spans="1:7" s="83" customFormat="1" ht="12.75">
      <c r="A178"/>
      <c r="B178"/>
      <c r="C178" s="1"/>
      <c r="D178"/>
      <c r="E178" s="1"/>
      <c r="F178" s="359"/>
      <c r="G178" s="359"/>
    </row>
    <row r="179" spans="1:7" s="83" customFormat="1" ht="15">
      <c r="A179" s="77" t="s">
        <v>3</v>
      </c>
      <c r="B179" s="77"/>
      <c r="C179" s="77"/>
      <c r="D179" s="82"/>
      <c r="E179" s="77"/>
      <c r="F179" s="369"/>
      <c r="G179" s="381"/>
    </row>
    <row r="180" spans="1:7" s="83" customFormat="1" ht="12.75">
      <c r="A180" s="102" t="s">
        <v>376</v>
      </c>
      <c r="B180" s="102"/>
      <c r="C180" s="103">
        <v>80342.07</v>
      </c>
      <c r="D180" s="103">
        <v>0</v>
      </c>
      <c r="E180" s="103">
        <v>0</v>
      </c>
      <c r="F180" s="353">
        <f t="shared" si="2"/>
        <v>0</v>
      </c>
      <c r="G180" s="379"/>
    </row>
    <row r="181" spans="1:7" s="83" customFormat="1" ht="12.75">
      <c r="A181" s="87">
        <v>84</v>
      </c>
      <c r="B181" s="88" t="s">
        <v>325</v>
      </c>
      <c r="C181" s="89">
        <v>80342.07</v>
      </c>
      <c r="D181" s="89">
        <v>0</v>
      </c>
      <c r="E181" s="89">
        <v>0</v>
      </c>
      <c r="F181" s="355">
        <f t="shared" si="2"/>
        <v>0</v>
      </c>
      <c r="G181" s="382"/>
    </row>
    <row r="182" spans="1:7" s="83" customFormat="1" ht="25.5">
      <c r="A182" s="87">
        <v>842</v>
      </c>
      <c r="B182" s="88" t="s">
        <v>326</v>
      </c>
      <c r="C182" s="89">
        <v>0</v>
      </c>
      <c r="D182" s="89">
        <v>0</v>
      </c>
      <c r="E182" s="89">
        <v>0</v>
      </c>
      <c r="F182" s="355"/>
      <c r="G182" s="382"/>
    </row>
    <row r="183" spans="1:7" s="83" customFormat="1" ht="25.5">
      <c r="A183" s="84">
        <v>8421</v>
      </c>
      <c r="B183" s="85" t="s">
        <v>327</v>
      </c>
      <c r="C183" s="86">
        <v>0</v>
      </c>
      <c r="D183" s="86">
        <v>0</v>
      </c>
      <c r="E183" s="86"/>
      <c r="F183" s="356"/>
      <c r="G183" s="383"/>
    </row>
    <row r="184" spans="1:7" s="83" customFormat="1" ht="12.75">
      <c r="A184" s="87">
        <v>843</v>
      </c>
      <c r="B184" s="88" t="s">
        <v>328</v>
      </c>
      <c r="C184" s="89">
        <v>0</v>
      </c>
      <c r="D184" s="89">
        <v>0</v>
      </c>
      <c r="E184" s="89">
        <v>0</v>
      </c>
      <c r="F184" s="355"/>
      <c r="G184" s="382"/>
    </row>
    <row r="185" spans="1:7" s="83" customFormat="1" ht="12.75">
      <c r="A185" s="84">
        <v>8431</v>
      </c>
      <c r="B185" s="85" t="s">
        <v>328</v>
      </c>
      <c r="C185" s="86">
        <v>0</v>
      </c>
      <c r="D185" s="86">
        <v>0</v>
      </c>
      <c r="E185" s="86"/>
      <c r="F185" s="356"/>
      <c r="G185" s="383"/>
    </row>
    <row r="186" spans="1:7" s="83" customFormat="1" ht="25.5">
      <c r="A186" s="87">
        <v>844</v>
      </c>
      <c r="B186" s="88" t="s">
        <v>329</v>
      </c>
      <c r="C186" s="89">
        <v>80342.07</v>
      </c>
      <c r="D186" s="89">
        <v>0</v>
      </c>
      <c r="E186" s="89">
        <v>0</v>
      </c>
      <c r="F186" s="355">
        <f t="shared" si="2"/>
        <v>0</v>
      </c>
      <c r="G186" s="382"/>
    </row>
    <row r="187" spans="1:7" s="83" customFormat="1" ht="25.5">
      <c r="A187" s="84">
        <v>8441</v>
      </c>
      <c r="B187" s="85" t="s">
        <v>330</v>
      </c>
      <c r="C187" s="86">
        <v>0</v>
      </c>
      <c r="D187" s="86">
        <v>0</v>
      </c>
      <c r="E187" s="86"/>
      <c r="F187" s="356"/>
      <c r="G187" s="383"/>
    </row>
    <row r="188" spans="1:7" s="83" customFormat="1" ht="25.5">
      <c r="A188" s="84">
        <v>8443</v>
      </c>
      <c r="B188" s="85" t="s">
        <v>331</v>
      </c>
      <c r="C188" s="86">
        <v>0</v>
      </c>
      <c r="D188" s="86">
        <v>0</v>
      </c>
      <c r="E188" s="86"/>
      <c r="F188" s="356"/>
      <c r="G188" s="383"/>
    </row>
    <row r="189" spans="1:7" s="83" customFormat="1" ht="25.5">
      <c r="A189" s="84">
        <v>8445</v>
      </c>
      <c r="B189" s="85" t="s">
        <v>332</v>
      </c>
      <c r="C189" s="86">
        <v>80342.07</v>
      </c>
      <c r="D189" s="86">
        <v>0</v>
      </c>
      <c r="E189" s="86"/>
      <c r="F189" s="356">
        <f t="shared" si="2"/>
        <v>0</v>
      </c>
      <c r="G189" s="383"/>
    </row>
    <row r="190" spans="1:7" s="83" customFormat="1" ht="12.75">
      <c r="A190" s="107"/>
      <c r="B190" s="107"/>
      <c r="C190" s="108"/>
      <c r="D190" s="108"/>
      <c r="E190" s="108"/>
      <c r="F190" s="108"/>
      <c r="G190" s="108"/>
    </row>
    <row r="191" spans="1:7" s="83" customFormat="1" ht="12.75">
      <c r="A191" s="107"/>
      <c r="B191" s="107"/>
      <c r="C191" s="108"/>
      <c r="D191" s="108"/>
      <c r="E191" s="108"/>
      <c r="F191" s="108"/>
      <c r="G191" s="108"/>
    </row>
    <row r="192" spans="1:7" s="83" customFormat="1" ht="16.5" customHeight="1">
      <c r="A192" s="107"/>
      <c r="B192" s="107"/>
      <c r="C192" s="108"/>
      <c r="D192" s="108"/>
      <c r="E192" s="108"/>
      <c r="F192" s="108"/>
      <c r="G192" s="108"/>
    </row>
    <row r="193" spans="1:9" ht="12.75">
      <c r="A193" s="107"/>
      <c r="B193" s="107"/>
      <c r="C193" s="108"/>
      <c r="D193" s="108"/>
      <c r="E193" s="108"/>
      <c r="F193" s="108"/>
      <c r="G193" s="108"/>
      <c r="H193" s="95"/>
      <c r="I193" s="83"/>
    </row>
    <row r="194" spans="1:9" ht="12.75">
      <c r="A194" s="107"/>
      <c r="B194" s="107"/>
      <c r="C194" s="108"/>
      <c r="D194" s="108"/>
      <c r="E194" s="108"/>
      <c r="F194" s="108"/>
      <c r="G194" s="384"/>
      <c r="H194" s="83"/>
      <c r="I194" s="83"/>
    </row>
    <row r="195" spans="1:7" ht="12.75">
      <c r="A195" s="102" t="s">
        <v>377</v>
      </c>
      <c r="B195" s="102"/>
      <c r="C195" s="103">
        <v>3579144.41</v>
      </c>
      <c r="D195" s="103">
        <v>7365000</v>
      </c>
      <c r="E195" s="103">
        <v>3618979.29</v>
      </c>
      <c r="F195" s="353">
        <f t="shared" si="2"/>
        <v>101.11297213626538</v>
      </c>
      <c r="G195" s="379">
        <f>SUM(E195/D195*100)</f>
        <v>49.13753279022403</v>
      </c>
    </row>
    <row r="196" spans="1:7" ht="12.75">
      <c r="A196" s="104" t="s">
        <v>333</v>
      </c>
      <c r="B196" s="105" t="s">
        <v>334</v>
      </c>
      <c r="C196" s="97">
        <f>SUM(C197+C199+C201)</f>
        <v>3579144.4099999997</v>
      </c>
      <c r="D196" s="97">
        <v>7365000</v>
      </c>
      <c r="E196" s="97">
        <v>3618979.29</v>
      </c>
      <c r="F196" s="363">
        <f t="shared" si="2"/>
        <v>101.1129721362654</v>
      </c>
      <c r="G196" s="109">
        <f>SUM(E196/D196*100)</f>
        <v>49.13753279022403</v>
      </c>
    </row>
    <row r="197" spans="1:7" ht="25.5">
      <c r="A197" s="104" t="s">
        <v>335</v>
      </c>
      <c r="B197" s="105" t="s">
        <v>356</v>
      </c>
      <c r="C197" s="97">
        <v>2215501.38</v>
      </c>
      <c r="D197" s="97">
        <v>4432000</v>
      </c>
      <c r="E197" s="97">
        <v>2215501.38</v>
      </c>
      <c r="F197" s="363">
        <f t="shared" si="2"/>
        <v>100</v>
      </c>
      <c r="G197" s="109">
        <f>SUM(E197/D197*100)</f>
        <v>49.98874954873646</v>
      </c>
    </row>
    <row r="198" spans="1:7" ht="25.5">
      <c r="A198" s="4" t="s">
        <v>336</v>
      </c>
      <c r="B198" s="6" t="s">
        <v>337</v>
      </c>
      <c r="C198" s="5">
        <v>2215501.38</v>
      </c>
      <c r="D198" s="4" t="s">
        <v>2</v>
      </c>
      <c r="E198" s="5">
        <v>2215501.38</v>
      </c>
      <c r="F198" s="364">
        <f t="shared" si="2"/>
        <v>100</v>
      </c>
      <c r="G198" s="360"/>
    </row>
    <row r="199" spans="1:7" ht="25.5">
      <c r="A199" s="104" t="s">
        <v>338</v>
      </c>
      <c r="B199" s="105" t="s">
        <v>357</v>
      </c>
      <c r="C199" s="97">
        <v>1359597.17</v>
      </c>
      <c r="D199" s="97">
        <v>2900000</v>
      </c>
      <c r="E199" s="97">
        <v>1390820.6</v>
      </c>
      <c r="F199" s="363">
        <f t="shared" si="2"/>
        <v>102.29652066722088</v>
      </c>
      <c r="G199" s="109">
        <f>SUM(E199/D199*100)</f>
        <v>47.95933103448276</v>
      </c>
    </row>
    <row r="200" spans="1:7" ht="25.5">
      <c r="A200" s="4" t="s">
        <v>339</v>
      </c>
      <c r="B200" s="6" t="s">
        <v>340</v>
      </c>
      <c r="C200" s="5">
        <v>1359597.17</v>
      </c>
      <c r="D200" s="4" t="s">
        <v>2</v>
      </c>
      <c r="E200" s="5">
        <v>1390820.6</v>
      </c>
      <c r="F200" s="364">
        <f>SUM(E200/C200*100)</f>
        <v>102.29652066722088</v>
      </c>
      <c r="G200" s="360"/>
    </row>
    <row r="201" spans="1:7" ht="25.5">
      <c r="A201" s="104" t="s">
        <v>341</v>
      </c>
      <c r="B201" s="105" t="s">
        <v>342</v>
      </c>
      <c r="C201" s="97">
        <f>SUM(C202)</f>
        <v>4045.86</v>
      </c>
      <c r="D201" s="97">
        <v>33000</v>
      </c>
      <c r="E201" s="97">
        <v>12657.31</v>
      </c>
      <c r="F201" s="363">
        <f>SUM(E201/C201*100)</f>
        <v>312.84597094313693</v>
      </c>
      <c r="G201" s="109">
        <f>SUM(E201/D201*100)</f>
        <v>38.35548484848484</v>
      </c>
    </row>
    <row r="202" spans="1:7" ht="25.5">
      <c r="A202" s="4" t="s">
        <v>343</v>
      </c>
      <c r="B202" s="6" t="s">
        <v>344</v>
      </c>
      <c r="C202" s="5">
        <v>4045.86</v>
      </c>
      <c r="D202" s="4" t="s">
        <v>2</v>
      </c>
      <c r="E202" s="5">
        <v>12657.31</v>
      </c>
      <c r="F202" s="364">
        <f>SUM(E202/C202*100)</f>
        <v>312.84597094313693</v>
      </c>
      <c r="G202" s="360"/>
    </row>
    <row r="203" spans="1:7" ht="12.75">
      <c r="A203" s="90"/>
      <c r="B203" s="91"/>
      <c r="C203" s="93"/>
      <c r="D203" s="90"/>
      <c r="E203" s="92"/>
      <c r="F203" s="361"/>
      <c r="G203" s="362"/>
    </row>
    <row r="204" spans="1:7" ht="15">
      <c r="A204" s="98" t="s">
        <v>381</v>
      </c>
      <c r="B204" s="98"/>
      <c r="C204" s="98"/>
      <c r="D204" s="98"/>
      <c r="E204" s="98"/>
      <c r="F204" s="370"/>
      <c r="G204" s="385"/>
    </row>
    <row r="205" spans="1:7" ht="15">
      <c r="A205" s="99" t="s">
        <v>379</v>
      </c>
      <c r="B205" s="99"/>
      <c r="C205" s="79">
        <v>4341062.22</v>
      </c>
      <c r="D205" s="79">
        <v>-733304</v>
      </c>
      <c r="E205" s="79">
        <v>5843631.38</v>
      </c>
      <c r="F205" s="357"/>
      <c r="G205" s="386"/>
    </row>
    <row r="206" spans="1:7" ht="12.75">
      <c r="A206" s="104" t="s">
        <v>345</v>
      </c>
      <c r="B206" s="104" t="s">
        <v>346</v>
      </c>
      <c r="C206" s="100">
        <v>4341062.22</v>
      </c>
      <c r="D206" s="97">
        <v>-733304</v>
      </c>
      <c r="E206" s="97">
        <v>5843631.38</v>
      </c>
      <c r="F206" s="363"/>
      <c r="G206" s="109"/>
    </row>
    <row r="207" spans="1:7" ht="12.75">
      <c r="A207" s="4" t="s">
        <v>347</v>
      </c>
      <c r="B207" s="4" t="s">
        <v>348</v>
      </c>
      <c r="C207" s="94">
        <v>4341062.22</v>
      </c>
      <c r="D207" s="5">
        <v>-733304</v>
      </c>
      <c r="E207" s="96">
        <v>5843631.38</v>
      </c>
      <c r="F207" s="364"/>
      <c r="G207" s="358"/>
    </row>
  </sheetData>
  <sheetProtection/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scale="93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31">
      <selection activeCell="K17" sqref="K17"/>
    </sheetView>
  </sheetViews>
  <sheetFormatPr defaultColWidth="9.140625" defaultRowHeight="12.75"/>
  <cols>
    <col min="1" max="1" width="10.140625" style="0" customWidth="1"/>
    <col min="2" max="2" width="42.57421875" style="0" customWidth="1"/>
    <col min="3" max="3" width="16.57421875" style="0" customWidth="1"/>
    <col min="4" max="4" width="16.28125" style="0" customWidth="1"/>
    <col min="5" max="5" width="18.8515625" style="0" customWidth="1"/>
    <col min="6" max="6" width="8.57421875" style="0" bestFit="1" customWidth="1"/>
    <col min="7" max="7" width="7.8515625" style="0" bestFit="1" customWidth="1"/>
  </cols>
  <sheetData>
    <row r="1" spans="1:6" ht="12.75">
      <c r="A1" s="234"/>
      <c r="B1" s="235" t="s">
        <v>785</v>
      </c>
      <c r="C1" s="236"/>
      <c r="D1" s="237"/>
      <c r="E1" s="237"/>
      <c r="F1" s="237"/>
    </row>
    <row r="2" spans="1:7" ht="12.75">
      <c r="A2" s="238" t="s">
        <v>786</v>
      </c>
      <c r="B2" s="238"/>
      <c r="C2" s="239"/>
      <c r="D2" s="239"/>
      <c r="E2" s="239"/>
      <c r="F2" s="239"/>
      <c r="G2" s="240"/>
    </row>
    <row r="3" spans="1:8" ht="12.75">
      <c r="A3" s="238" t="s">
        <v>787</v>
      </c>
      <c r="B3" s="239"/>
      <c r="C3" s="239"/>
      <c r="D3" s="239"/>
      <c r="E3" s="239"/>
      <c r="F3" s="239"/>
      <c r="G3" s="331"/>
      <c r="H3" s="292"/>
    </row>
    <row r="4" spans="1:8" ht="12.75">
      <c r="A4" s="241" t="s">
        <v>788</v>
      </c>
      <c r="B4" s="239"/>
      <c r="C4" s="239"/>
      <c r="D4" s="239"/>
      <c r="E4" s="239"/>
      <c r="F4" s="239"/>
      <c r="G4" s="331"/>
      <c r="H4" s="292"/>
    </row>
    <row r="5" spans="1:8" ht="12.75">
      <c r="A5" s="238" t="s">
        <v>843</v>
      </c>
      <c r="B5" s="239"/>
      <c r="C5" s="239"/>
      <c r="D5" s="239"/>
      <c r="E5" s="239"/>
      <c r="F5" s="239"/>
      <c r="G5" s="331"/>
      <c r="H5" s="292"/>
    </row>
    <row r="6" spans="1:8" ht="12.75">
      <c r="A6" s="238" t="s">
        <v>789</v>
      </c>
      <c r="B6" s="239"/>
      <c r="C6" s="239"/>
      <c r="D6" s="239"/>
      <c r="E6" s="239"/>
      <c r="F6" s="239"/>
      <c r="G6" s="331"/>
      <c r="H6" s="292"/>
    </row>
    <row r="7" spans="1:8" ht="12.75">
      <c r="A7" s="238" t="s">
        <v>790</v>
      </c>
      <c r="B7" s="239"/>
      <c r="C7" s="239"/>
      <c r="D7" s="239"/>
      <c r="E7" s="239"/>
      <c r="F7" s="239"/>
      <c r="G7" s="331"/>
      <c r="H7" s="292"/>
    </row>
    <row r="8" spans="1:8" ht="12.75">
      <c r="A8" s="238" t="s">
        <v>844</v>
      </c>
      <c r="B8" s="239"/>
      <c r="C8" s="239"/>
      <c r="D8" s="239"/>
      <c r="E8" s="239"/>
      <c r="F8" s="239"/>
      <c r="G8" s="331"/>
      <c r="H8" s="292"/>
    </row>
    <row r="9" spans="1:8" ht="12.75">
      <c r="A9" s="238"/>
      <c r="B9" s="239"/>
      <c r="C9" s="239"/>
      <c r="D9" s="239"/>
      <c r="E9" s="239"/>
      <c r="F9" s="239"/>
      <c r="G9" s="331"/>
      <c r="H9" s="292"/>
    </row>
    <row r="10" spans="1:7" ht="12.75">
      <c r="A10" s="238" t="s">
        <v>791</v>
      </c>
      <c r="B10" s="242"/>
      <c r="C10" s="239"/>
      <c r="D10" s="239"/>
      <c r="E10" s="239"/>
      <c r="F10" s="239"/>
      <c r="G10" s="240"/>
    </row>
    <row r="11" spans="1:7" ht="12.75">
      <c r="A11" s="239" t="s">
        <v>792</v>
      </c>
      <c r="B11" s="243"/>
      <c r="C11" s="243"/>
      <c r="D11" s="243"/>
      <c r="E11" s="243"/>
      <c r="F11" s="243"/>
      <c r="G11" s="240"/>
    </row>
    <row r="12" spans="1:7" ht="12.75">
      <c r="A12" s="243"/>
      <c r="B12" s="243"/>
      <c r="C12" s="243"/>
      <c r="D12" s="243"/>
      <c r="E12" s="243"/>
      <c r="F12" s="243"/>
      <c r="G12" s="240"/>
    </row>
    <row r="13" spans="1:7" ht="12.75">
      <c r="A13" s="238" t="s">
        <v>827</v>
      </c>
      <c r="B13" s="243"/>
      <c r="C13" s="243"/>
      <c r="D13" s="243"/>
      <c r="E13" s="243"/>
      <c r="F13" s="243"/>
      <c r="G13" s="240"/>
    </row>
    <row r="14" spans="1:7" ht="12.75">
      <c r="A14" s="240"/>
      <c r="B14" s="240"/>
      <c r="C14" s="240"/>
      <c r="D14" s="240"/>
      <c r="E14" s="240"/>
      <c r="F14" s="240"/>
      <c r="G14" s="240"/>
    </row>
    <row r="15" spans="1:7" ht="12.75">
      <c r="A15" s="244" t="s">
        <v>793</v>
      </c>
      <c r="B15" s="238"/>
      <c r="C15" s="238"/>
      <c r="D15" s="238"/>
      <c r="E15" s="238"/>
      <c r="F15" s="238"/>
      <c r="G15" s="238"/>
    </row>
    <row r="16" spans="1:7" ht="24">
      <c r="A16" s="2" t="s">
        <v>349</v>
      </c>
      <c r="B16" s="3" t="s">
        <v>5</v>
      </c>
      <c r="C16" s="344" t="s">
        <v>830</v>
      </c>
      <c r="D16" s="344" t="s">
        <v>350</v>
      </c>
      <c r="E16" s="344" t="s">
        <v>831</v>
      </c>
      <c r="F16" s="345" t="s">
        <v>351</v>
      </c>
      <c r="G16" s="346" t="s">
        <v>352</v>
      </c>
    </row>
    <row r="17" spans="1:7" ht="12.75">
      <c r="A17" s="245">
        <v>8</v>
      </c>
      <c r="B17" s="246" t="s">
        <v>376</v>
      </c>
      <c r="C17" s="247">
        <v>0</v>
      </c>
      <c r="D17" s="247">
        <v>0</v>
      </c>
      <c r="E17" s="247">
        <v>0</v>
      </c>
      <c r="F17" s="248"/>
      <c r="G17" s="249"/>
    </row>
    <row r="18" spans="1:7" ht="12.75">
      <c r="A18" s="250">
        <v>84</v>
      </c>
      <c r="B18" s="251" t="s">
        <v>325</v>
      </c>
      <c r="C18" s="252">
        <v>0</v>
      </c>
      <c r="D18" s="252">
        <v>0</v>
      </c>
      <c r="E18" s="252">
        <v>0</v>
      </c>
      <c r="F18" s="253"/>
      <c r="G18" s="254"/>
    </row>
    <row r="19" spans="1:7" ht="25.5">
      <c r="A19" s="250">
        <v>842</v>
      </c>
      <c r="B19" s="251" t="s">
        <v>794</v>
      </c>
      <c r="C19" s="255">
        <v>0</v>
      </c>
      <c r="D19" s="255">
        <v>0</v>
      </c>
      <c r="E19" s="255">
        <v>0</v>
      </c>
      <c r="F19" s="256"/>
      <c r="G19" s="257"/>
    </row>
    <row r="20" spans="1:7" ht="25.5">
      <c r="A20" s="258">
        <v>8422</v>
      </c>
      <c r="B20" s="259" t="s">
        <v>795</v>
      </c>
      <c r="C20" s="255">
        <v>0</v>
      </c>
      <c r="D20" s="255"/>
      <c r="E20" s="255">
        <v>0</v>
      </c>
      <c r="F20" s="253"/>
      <c r="G20" s="257"/>
    </row>
    <row r="21" spans="1:7" ht="12.75">
      <c r="A21" s="260">
        <v>5</v>
      </c>
      <c r="B21" s="261" t="s">
        <v>377</v>
      </c>
      <c r="C21" s="262">
        <v>2215501.8</v>
      </c>
      <c r="D21" s="262">
        <v>4432000</v>
      </c>
      <c r="E21" s="262">
        <v>2215501.8</v>
      </c>
      <c r="F21" s="262">
        <f>SUM(E21*100/C21)</f>
        <v>100</v>
      </c>
      <c r="G21" s="263">
        <v>100</v>
      </c>
    </row>
    <row r="22" spans="1:7" ht="25.5">
      <c r="A22" s="250">
        <v>54</v>
      </c>
      <c r="B22" s="251" t="s">
        <v>334</v>
      </c>
      <c r="C22" s="336">
        <v>2215501.38</v>
      </c>
      <c r="D22" s="336">
        <v>4432000</v>
      </c>
      <c r="E22" s="336">
        <v>2215501.38</v>
      </c>
      <c r="F22" s="336">
        <f>SUM(E22*100/C22)</f>
        <v>100</v>
      </c>
      <c r="G22" s="337">
        <f>SUM(E22/D22*100)</f>
        <v>49.98874954873646</v>
      </c>
    </row>
    <row r="23" spans="1:7" ht="38.25">
      <c r="A23" s="250">
        <v>542</v>
      </c>
      <c r="B23" s="251" t="s">
        <v>796</v>
      </c>
      <c r="C23" s="336">
        <v>2215501.38</v>
      </c>
      <c r="D23" s="336">
        <v>4432000</v>
      </c>
      <c r="E23" s="336">
        <v>2215501.38</v>
      </c>
      <c r="F23" s="336">
        <f>SUM(E23*100/C23)</f>
        <v>100</v>
      </c>
      <c r="G23" s="337">
        <f>SUM(E23/D23*100)</f>
        <v>49.98874954873646</v>
      </c>
    </row>
    <row r="24" spans="1:7" ht="26.25" thickBot="1">
      <c r="A24" s="264">
        <v>5422</v>
      </c>
      <c r="B24" s="265" t="s">
        <v>337</v>
      </c>
      <c r="C24" s="340">
        <v>2215501.38</v>
      </c>
      <c r="D24" s="340"/>
      <c r="E24" s="340">
        <v>2215501.38</v>
      </c>
      <c r="F24" s="342">
        <f>SUM(E24*100/C24)</f>
        <v>100</v>
      </c>
      <c r="G24" s="343"/>
    </row>
    <row r="25" spans="1:7" ht="12.75">
      <c r="A25" s="238"/>
      <c r="B25" s="238"/>
      <c r="C25" s="237"/>
      <c r="D25" s="237"/>
      <c r="E25" s="237"/>
      <c r="F25" s="266"/>
      <c r="G25" s="266"/>
    </row>
    <row r="26" spans="1:7" ht="12.75">
      <c r="A26" s="244" t="s">
        <v>797</v>
      </c>
      <c r="B26" s="238"/>
      <c r="C26" s="237"/>
      <c r="D26" s="237"/>
      <c r="E26" s="237"/>
      <c r="F26" s="266"/>
      <c r="G26" s="266"/>
    </row>
    <row r="27" spans="1:7" ht="24">
      <c r="A27" s="2" t="s">
        <v>349</v>
      </c>
      <c r="B27" s="3" t="s">
        <v>5</v>
      </c>
      <c r="C27" s="344" t="s">
        <v>830</v>
      </c>
      <c r="D27" s="344" t="s">
        <v>350</v>
      </c>
      <c r="E27" s="344" t="s">
        <v>831</v>
      </c>
      <c r="F27" s="345" t="s">
        <v>351</v>
      </c>
      <c r="G27" s="346" t="s">
        <v>352</v>
      </c>
    </row>
    <row r="28" spans="1:7" ht="12.75">
      <c r="A28" s="245">
        <v>8</v>
      </c>
      <c r="B28" s="246" t="s">
        <v>376</v>
      </c>
      <c r="C28" s="247">
        <v>0</v>
      </c>
      <c r="D28" s="247">
        <v>0</v>
      </c>
      <c r="E28" s="247">
        <v>0</v>
      </c>
      <c r="F28" s="247"/>
      <c r="G28" s="249"/>
    </row>
    <row r="29" spans="1:7" ht="12.75">
      <c r="A29" s="250">
        <v>84</v>
      </c>
      <c r="B29" s="251" t="s">
        <v>325</v>
      </c>
      <c r="C29" s="252">
        <v>0</v>
      </c>
      <c r="D29" s="252">
        <v>0</v>
      </c>
      <c r="E29" s="252">
        <v>0</v>
      </c>
      <c r="F29" s="253"/>
      <c r="G29" s="254"/>
    </row>
    <row r="30" spans="1:7" ht="25.5">
      <c r="A30" s="250">
        <v>844</v>
      </c>
      <c r="B30" s="251" t="s">
        <v>798</v>
      </c>
      <c r="C30" s="252">
        <v>0</v>
      </c>
      <c r="D30" s="252">
        <v>0</v>
      </c>
      <c r="E30" s="252">
        <v>0</v>
      </c>
      <c r="F30" s="256"/>
      <c r="G30" s="257"/>
    </row>
    <row r="31" spans="1:7" ht="25.5">
      <c r="A31" s="258">
        <v>8443</v>
      </c>
      <c r="B31" s="259" t="s">
        <v>799</v>
      </c>
      <c r="C31" s="255">
        <v>0</v>
      </c>
      <c r="D31" s="255"/>
      <c r="E31" s="255">
        <v>0</v>
      </c>
      <c r="F31" s="253"/>
      <c r="G31" s="257"/>
    </row>
    <row r="32" spans="1:7" ht="12.75">
      <c r="A32" s="260">
        <v>5</v>
      </c>
      <c r="B32" s="261" t="s">
        <v>377</v>
      </c>
      <c r="C32" s="262">
        <v>1359597.17</v>
      </c>
      <c r="D32" s="262">
        <v>2900000</v>
      </c>
      <c r="E32" s="262">
        <v>1390820.6</v>
      </c>
      <c r="F32" s="262">
        <v>102.28</v>
      </c>
      <c r="G32" s="263">
        <v>99.94</v>
      </c>
    </row>
    <row r="33" spans="1:7" ht="25.5">
      <c r="A33" s="250">
        <v>54</v>
      </c>
      <c r="B33" s="251" t="s">
        <v>334</v>
      </c>
      <c r="C33" s="335">
        <v>1359597.17</v>
      </c>
      <c r="D33" s="335">
        <v>2900000</v>
      </c>
      <c r="E33" s="335">
        <v>1390820.6</v>
      </c>
      <c r="F33" s="336">
        <f>SUM(E33*100/C33)</f>
        <v>102.29652066722088</v>
      </c>
      <c r="G33" s="337">
        <f>SUM(E33/D33*100)</f>
        <v>47.95933103448276</v>
      </c>
    </row>
    <row r="34" spans="1:7" ht="38.25">
      <c r="A34" s="250">
        <v>544</v>
      </c>
      <c r="B34" s="251" t="s">
        <v>357</v>
      </c>
      <c r="C34" s="335">
        <v>1359597.17</v>
      </c>
      <c r="D34" s="335">
        <v>2900000</v>
      </c>
      <c r="E34" s="335">
        <v>1390820.6</v>
      </c>
      <c r="F34" s="336">
        <f>SUM(E34*100/C34)</f>
        <v>102.29652066722088</v>
      </c>
      <c r="G34" s="337">
        <f>SUM(E34/D34*100)</f>
        <v>47.95933103448276</v>
      </c>
    </row>
    <row r="35" spans="1:7" ht="26.25" thickBot="1">
      <c r="A35" s="264">
        <v>5443</v>
      </c>
      <c r="B35" s="265" t="s">
        <v>340</v>
      </c>
      <c r="C35" s="338">
        <v>1359597.17</v>
      </c>
      <c r="D35" s="339"/>
      <c r="E35" s="338">
        <v>1390820.6</v>
      </c>
      <c r="F35" s="340">
        <f>SUM(E35*100/C35)</f>
        <v>102.29652066722088</v>
      </c>
      <c r="G35" s="334"/>
    </row>
    <row r="36" spans="1:7" ht="12.75">
      <c r="A36" s="237"/>
      <c r="B36" s="237"/>
      <c r="C36" s="237"/>
      <c r="D36" s="237"/>
      <c r="E36" s="237"/>
      <c r="F36" s="237"/>
      <c r="G36" s="237"/>
    </row>
    <row r="37" spans="1:7" ht="12.75">
      <c r="A37" s="267" t="s">
        <v>800</v>
      </c>
      <c r="B37" s="268"/>
      <c r="C37" s="269"/>
      <c r="D37" s="269"/>
      <c r="E37" s="269"/>
      <c r="F37" s="270"/>
      <c r="G37" s="270"/>
    </row>
    <row r="38" spans="1:7" ht="24">
      <c r="A38" s="2" t="s">
        <v>349</v>
      </c>
      <c r="B38" s="3" t="s">
        <v>5</v>
      </c>
      <c r="C38" s="344" t="s">
        <v>830</v>
      </c>
      <c r="D38" s="344" t="s">
        <v>350</v>
      </c>
      <c r="E38" s="344" t="s">
        <v>831</v>
      </c>
      <c r="F38" s="345" t="s">
        <v>351</v>
      </c>
      <c r="G38" s="346" t="s">
        <v>352</v>
      </c>
    </row>
    <row r="39" spans="1:7" ht="12.75">
      <c r="A39" s="245">
        <v>8</v>
      </c>
      <c r="B39" s="246" t="s">
        <v>376</v>
      </c>
      <c r="C39" s="247">
        <v>80342.07</v>
      </c>
      <c r="D39" s="247">
        <v>0</v>
      </c>
      <c r="E39" s="247">
        <v>0</v>
      </c>
      <c r="F39" s="247"/>
      <c r="G39" s="249"/>
    </row>
    <row r="40" spans="1:7" ht="12.75">
      <c r="A40" s="250">
        <v>84</v>
      </c>
      <c r="B40" s="251" t="s">
        <v>325</v>
      </c>
      <c r="C40" s="336">
        <v>80342.07</v>
      </c>
      <c r="D40" s="336">
        <v>0</v>
      </c>
      <c r="E40" s="336">
        <v>0</v>
      </c>
      <c r="F40" s="336"/>
      <c r="G40" s="337"/>
    </row>
    <row r="41" spans="1:7" ht="25.5">
      <c r="A41" s="250">
        <v>844</v>
      </c>
      <c r="B41" s="251" t="s">
        <v>798</v>
      </c>
      <c r="C41" s="336">
        <v>80342.07</v>
      </c>
      <c r="D41" s="336">
        <v>0</v>
      </c>
      <c r="E41" s="336">
        <v>0</v>
      </c>
      <c r="F41" s="336"/>
      <c r="G41" s="337"/>
    </row>
    <row r="42" spans="1:7" ht="26.25" thickBot="1">
      <c r="A42" s="258">
        <v>8445</v>
      </c>
      <c r="B42" s="259" t="s">
        <v>801</v>
      </c>
      <c r="C42" s="341">
        <v>80342.07</v>
      </c>
      <c r="D42" s="341"/>
      <c r="E42" s="341">
        <v>0</v>
      </c>
      <c r="F42" s="342"/>
      <c r="G42" s="343"/>
    </row>
    <row r="43" spans="1:7" ht="12.75">
      <c r="A43" s="260">
        <v>5</v>
      </c>
      <c r="B43" s="261" t="s">
        <v>377</v>
      </c>
      <c r="C43" s="247">
        <v>4045.86</v>
      </c>
      <c r="D43" s="247">
        <v>33000</v>
      </c>
      <c r="E43" s="247">
        <v>12657.31</v>
      </c>
      <c r="F43" s="247">
        <v>312.85</v>
      </c>
      <c r="G43" s="249">
        <v>83.74</v>
      </c>
    </row>
    <row r="44" spans="1:7" ht="25.5">
      <c r="A44" s="250">
        <v>54</v>
      </c>
      <c r="B44" s="251" t="s">
        <v>334</v>
      </c>
      <c r="C44" s="252">
        <v>4045.86</v>
      </c>
      <c r="D44" s="252">
        <v>33000</v>
      </c>
      <c r="E44" s="252">
        <v>12657.31</v>
      </c>
      <c r="F44" s="252">
        <f>SUM(E44/C44*100)</f>
        <v>312.84597094313693</v>
      </c>
      <c r="G44" s="337">
        <f>SUM(E44/D44*100)</f>
        <v>38.35548484848484</v>
      </c>
    </row>
    <row r="45" spans="1:7" ht="25.5">
      <c r="A45" s="250">
        <v>545</v>
      </c>
      <c r="B45" s="251" t="s">
        <v>802</v>
      </c>
      <c r="C45" s="252">
        <v>4045.86</v>
      </c>
      <c r="D45" s="252">
        <v>33000</v>
      </c>
      <c r="E45" s="252">
        <v>12657.31</v>
      </c>
      <c r="F45" s="252">
        <f>SUM(E45/C45*100)</f>
        <v>312.84597094313693</v>
      </c>
      <c r="G45" s="337">
        <f>SUM(E45/D45*100)</f>
        <v>38.35548484848484</v>
      </c>
    </row>
    <row r="46" spans="1:7" ht="26.25" thickBot="1">
      <c r="A46" s="264">
        <v>5453</v>
      </c>
      <c r="B46" s="271" t="s">
        <v>802</v>
      </c>
      <c r="C46" s="332">
        <v>4045.86</v>
      </c>
      <c r="D46" s="332"/>
      <c r="E46" s="332">
        <v>12657.31</v>
      </c>
      <c r="F46" s="333">
        <f>SUM(E46/C46*100)</f>
        <v>312.84597094313693</v>
      </c>
      <c r="G46" s="334"/>
    </row>
    <row r="47" spans="1:7" ht="18.75">
      <c r="A47" s="272"/>
      <c r="B47" s="272"/>
      <c r="C47" s="272"/>
      <c r="D47" s="272"/>
      <c r="E47" s="272"/>
      <c r="F47" s="272"/>
      <c r="G47" s="27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&amp;CStranica 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5"/>
  <sheetViews>
    <sheetView zoomScalePageLayoutView="0" workbookViewId="0" topLeftCell="A394">
      <selection activeCell="J403" sqref="J403"/>
    </sheetView>
  </sheetViews>
  <sheetFormatPr defaultColWidth="9.140625" defaultRowHeight="12.75"/>
  <cols>
    <col min="1" max="1" width="8.140625" style="111" customWidth="1"/>
    <col min="2" max="2" width="62.421875" style="111" customWidth="1"/>
    <col min="3" max="3" width="14.421875" style="111" bestFit="1" customWidth="1"/>
    <col min="4" max="4" width="13.8515625" style="111" bestFit="1" customWidth="1"/>
    <col min="5" max="5" width="13.28125" style="111" customWidth="1"/>
    <col min="6" max="6" width="9.140625" style="321" bestFit="1" customWidth="1"/>
    <col min="7" max="7" width="9.00390625" style="321" customWidth="1"/>
    <col min="8" max="8" width="9.140625" style="111" customWidth="1"/>
    <col min="9" max="9" width="14.00390625" style="111" customWidth="1"/>
    <col min="10" max="10" width="14.00390625" style="111" bestFit="1" customWidth="1"/>
    <col min="11" max="16384" width="9.140625" style="111" customWidth="1"/>
  </cols>
  <sheetData>
    <row r="1" spans="1:2" ht="12.75">
      <c r="A1" s="273"/>
      <c r="B1" s="273" t="s">
        <v>803</v>
      </c>
    </row>
    <row r="2" spans="1:9" ht="12.75">
      <c r="A2" s="274" t="s">
        <v>804</v>
      </c>
      <c r="B2"/>
      <c r="I2" s="278"/>
    </row>
    <row r="3" spans="1:9" ht="26.25">
      <c r="A3" s="275" t="s">
        <v>805</v>
      </c>
      <c r="B3" s="275"/>
      <c r="I3" s="278"/>
    </row>
    <row r="4" spans="1:9" ht="6" customHeight="1">
      <c r="A4" s="276"/>
      <c r="B4" s="276"/>
      <c r="H4" s="278"/>
      <c r="I4" s="278"/>
    </row>
    <row r="5" spans="1:21" ht="15.75">
      <c r="A5" s="277" t="s">
        <v>806</v>
      </c>
      <c r="B5" s="274"/>
      <c r="H5" s="294"/>
      <c r="I5" s="294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</row>
    <row r="6" spans="1:21" ht="36">
      <c r="A6" s="2" t="s">
        <v>349</v>
      </c>
      <c r="B6" s="3" t="s">
        <v>5</v>
      </c>
      <c r="C6" s="344" t="s">
        <v>830</v>
      </c>
      <c r="D6" s="344" t="s">
        <v>350</v>
      </c>
      <c r="E6" s="344" t="s">
        <v>831</v>
      </c>
      <c r="F6" s="345" t="s">
        <v>351</v>
      </c>
      <c r="G6" s="346" t="s">
        <v>352</v>
      </c>
      <c r="H6" s="295"/>
      <c r="I6" s="295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</row>
    <row r="7" spans="1:21" ht="15">
      <c r="A7" s="350" t="s">
        <v>832</v>
      </c>
      <c r="B7" s="350"/>
      <c r="C7" s="351">
        <v>35398441.36</v>
      </c>
      <c r="D7" s="351">
        <f>SUM(D8,D11,D17,D19,D21,D23)</f>
        <v>114424877</v>
      </c>
      <c r="E7" s="351">
        <v>43770685.37</v>
      </c>
      <c r="F7" s="352">
        <f>SUM(E7/C7*100)</f>
        <v>123.65144816647373</v>
      </c>
      <c r="G7" s="352">
        <f>SUM(E7/D7*100)</f>
        <v>38.252770304485445</v>
      </c>
      <c r="H7" s="293"/>
      <c r="I7" s="29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</row>
    <row r="8" spans="1:21" ht="15">
      <c r="A8" s="300" t="s">
        <v>821</v>
      </c>
      <c r="B8" s="300"/>
      <c r="C8" s="281">
        <v>9856725.129999999</v>
      </c>
      <c r="D8" s="281">
        <f>SUM(D9:D10)</f>
        <v>22673850</v>
      </c>
      <c r="E8" s="281">
        <v>10281368.79</v>
      </c>
      <c r="F8" s="281">
        <f>SUM(E8/C8*100)</f>
        <v>104.30816173119763</v>
      </c>
      <c r="G8" s="281">
        <f>SUM(E8/D8*100)</f>
        <v>45.34460971559748</v>
      </c>
      <c r="H8" s="279"/>
      <c r="I8" s="29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</row>
    <row r="9" spans="1:21" ht="15">
      <c r="A9" s="298" t="s">
        <v>807</v>
      </c>
      <c r="B9" s="298"/>
      <c r="C9" s="302">
        <v>9856725.129999997</v>
      </c>
      <c r="D9" s="302">
        <v>22125500</v>
      </c>
      <c r="E9" s="302">
        <v>10111404.66</v>
      </c>
      <c r="F9" s="302">
        <f aca="true" t="shared" si="0" ref="F9:F24">SUM(E9/C9*100)</f>
        <v>102.58381487401793</v>
      </c>
      <c r="G9" s="302">
        <f aca="true" t="shared" si="1" ref="G9:G24">SUM(E9/D9*100)</f>
        <v>45.70023122641296</v>
      </c>
      <c r="H9" s="280"/>
      <c r="I9" s="29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</row>
    <row r="10" spans="1:21" ht="12.75">
      <c r="A10" s="298" t="s">
        <v>808</v>
      </c>
      <c r="B10" s="298"/>
      <c r="C10" s="299">
        <v>0</v>
      </c>
      <c r="D10" s="299">
        <v>548350</v>
      </c>
      <c r="E10" s="299">
        <v>169964.13</v>
      </c>
      <c r="F10" s="302"/>
      <c r="G10" s="302">
        <f t="shared" si="1"/>
        <v>30.99555575818364</v>
      </c>
      <c r="H10" s="280"/>
      <c r="I10" s="304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</row>
    <row r="11" spans="1:21" ht="15">
      <c r="A11" s="300" t="s">
        <v>822</v>
      </c>
      <c r="B11" s="300"/>
      <c r="C11" s="301">
        <v>12922543.820000002</v>
      </c>
      <c r="D11" s="301">
        <f>SUM(D12:D16)</f>
        <v>29384527</v>
      </c>
      <c r="E11" s="301">
        <v>13994043.76</v>
      </c>
      <c r="F11" s="281">
        <f t="shared" si="0"/>
        <v>108.29171063317777</v>
      </c>
      <c r="G11" s="281">
        <f t="shared" si="1"/>
        <v>47.62385237645649</v>
      </c>
      <c r="H11" s="279"/>
      <c r="I11" s="304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</row>
    <row r="12" spans="1:21" ht="12.75">
      <c r="A12" s="298" t="s">
        <v>809</v>
      </c>
      <c r="B12" s="298"/>
      <c r="C12" s="299">
        <v>901952.5499999999</v>
      </c>
      <c r="D12" s="299">
        <v>2288670</v>
      </c>
      <c r="E12" s="299">
        <v>970489.15</v>
      </c>
      <c r="F12" s="302">
        <f t="shared" si="0"/>
        <v>107.59869241458435</v>
      </c>
      <c r="G12" s="302">
        <f t="shared" si="1"/>
        <v>42.40406655393744</v>
      </c>
      <c r="H12" s="280"/>
      <c r="I12" s="304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</row>
    <row r="13" spans="1:21" ht="15">
      <c r="A13" s="298" t="s">
        <v>810</v>
      </c>
      <c r="B13" s="298"/>
      <c r="C13" s="302">
        <v>2165443.6999999997</v>
      </c>
      <c r="D13" s="302">
        <v>4936397</v>
      </c>
      <c r="E13" s="302">
        <v>2327061.2</v>
      </c>
      <c r="F13" s="302">
        <f t="shared" si="0"/>
        <v>107.46348196445838</v>
      </c>
      <c r="G13" s="302">
        <f t="shared" si="1"/>
        <v>47.14088433324954</v>
      </c>
      <c r="H13" s="280"/>
      <c r="I13" s="29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</row>
    <row r="14" spans="1:21" ht="15">
      <c r="A14" s="298" t="s">
        <v>811</v>
      </c>
      <c r="B14" s="298"/>
      <c r="C14" s="302">
        <v>4566514.770000001</v>
      </c>
      <c r="D14" s="302">
        <v>9095300</v>
      </c>
      <c r="E14" s="302">
        <v>4571150.79</v>
      </c>
      <c r="F14" s="302">
        <f t="shared" si="0"/>
        <v>100.10152206296266</v>
      </c>
      <c r="G14" s="302">
        <f t="shared" si="1"/>
        <v>50.25838389058085</v>
      </c>
      <c r="H14" s="280"/>
      <c r="I14" s="29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</row>
    <row r="15" spans="1:21" ht="15">
      <c r="A15" s="298" t="s">
        <v>812</v>
      </c>
      <c r="B15" s="298"/>
      <c r="C15" s="299">
        <v>3556389.54</v>
      </c>
      <c r="D15" s="299">
        <v>9089000</v>
      </c>
      <c r="E15" s="299">
        <v>4277056.26</v>
      </c>
      <c r="F15" s="302">
        <f t="shared" si="0"/>
        <v>120.26399841452688</v>
      </c>
      <c r="G15" s="302">
        <f t="shared" si="1"/>
        <v>47.05750093519639</v>
      </c>
      <c r="H15" s="280"/>
      <c r="I15" s="29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</row>
    <row r="16" spans="1:21" ht="12.75">
      <c r="A16" s="298" t="s">
        <v>813</v>
      </c>
      <c r="B16" s="298"/>
      <c r="C16" s="302">
        <v>1732243.2599999998</v>
      </c>
      <c r="D16" s="302">
        <v>3975160</v>
      </c>
      <c r="E16" s="302">
        <v>1848286.36</v>
      </c>
      <c r="F16" s="302">
        <f t="shared" si="0"/>
        <v>106.69900715907536</v>
      </c>
      <c r="G16" s="302">
        <f t="shared" si="1"/>
        <v>46.4958985298705</v>
      </c>
      <c r="H16" s="280"/>
      <c r="I16" s="30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</row>
    <row r="17" spans="1:21" ht="15">
      <c r="A17" s="305" t="s">
        <v>823</v>
      </c>
      <c r="B17" s="300"/>
      <c r="C17" s="301">
        <v>2603468.5</v>
      </c>
      <c r="D17" s="301">
        <f>SUM(D18)</f>
        <v>4590500</v>
      </c>
      <c r="E17" s="301">
        <v>2590825.94</v>
      </c>
      <c r="F17" s="281">
        <f t="shared" si="0"/>
        <v>99.51439550737794</v>
      </c>
      <c r="G17" s="281">
        <f t="shared" si="1"/>
        <v>56.438861561921364</v>
      </c>
      <c r="H17" s="279"/>
      <c r="I17" s="29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</row>
    <row r="18" spans="1:21" ht="12.75">
      <c r="A18" s="298" t="s">
        <v>814</v>
      </c>
      <c r="B18" s="298"/>
      <c r="C18" s="299">
        <v>2603468.5</v>
      </c>
      <c r="D18" s="299">
        <v>4590500</v>
      </c>
      <c r="E18" s="299">
        <v>2590825.94</v>
      </c>
      <c r="F18" s="302">
        <f t="shared" si="0"/>
        <v>99.51439550737794</v>
      </c>
      <c r="G18" s="302">
        <f t="shared" si="1"/>
        <v>56.438861561921364</v>
      </c>
      <c r="H18" s="280"/>
      <c r="I18" s="280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</row>
    <row r="19" spans="1:21" ht="15">
      <c r="A19" s="300" t="s">
        <v>824</v>
      </c>
      <c r="B19" s="300"/>
      <c r="C19" s="301">
        <v>164706.12</v>
      </c>
      <c r="D19" s="301">
        <f>SUM(D20)</f>
        <v>931000</v>
      </c>
      <c r="E19" s="301">
        <v>296812.58</v>
      </c>
      <c r="F19" s="281">
        <f t="shared" si="0"/>
        <v>180.20737784364056</v>
      </c>
      <c r="G19" s="281">
        <f t="shared" si="1"/>
        <v>31.88105048335124</v>
      </c>
      <c r="H19" s="279"/>
      <c r="I19" s="279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</row>
    <row r="20" spans="1:21" ht="12.75">
      <c r="A20" s="298" t="s">
        <v>815</v>
      </c>
      <c r="B20" s="298"/>
      <c r="C20" s="299">
        <v>164706.12</v>
      </c>
      <c r="D20" s="299">
        <v>931000</v>
      </c>
      <c r="E20" s="299">
        <v>296812.58</v>
      </c>
      <c r="F20" s="302">
        <f t="shared" si="0"/>
        <v>180.20737784364056</v>
      </c>
      <c r="G20" s="302">
        <f t="shared" si="1"/>
        <v>31.88105048335124</v>
      </c>
      <c r="H20" s="280"/>
      <c r="I20" s="280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</row>
    <row r="21" spans="1:21" ht="15">
      <c r="A21" s="305" t="s">
        <v>825</v>
      </c>
      <c r="B21" s="305"/>
      <c r="C21" s="301">
        <v>167500</v>
      </c>
      <c r="D21" s="301">
        <f>SUM(D22)</f>
        <v>910000</v>
      </c>
      <c r="E21" s="301">
        <v>304059</v>
      </c>
      <c r="F21" s="281">
        <f t="shared" si="0"/>
        <v>181.52776119402984</v>
      </c>
      <c r="G21" s="281">
        <f t="shared" si="1"/>
        <v>33.41307692307692</v>
      </c>
      <c r="H21" s="279"/>
      <c r="I21" s="279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</row>
    <row r="22" spans="1:21" ht="12.75">
      <c r="A22" s="298" t="s">
        <v>816</v>
      </c>
      <c r="B22" s="298"/>
      <c r="C22" s="299">
        <v>167500</v>
      </c>
      <c r="D22" s="299">
        <v>910000</v>
      </c>
      <c r="E22" s="299">
        <v>304059</v>
      </c>
      <c r="F22" s="302">
        <f t="shared" si="0"/>
        <v>181.52776119402984</v>
      </c>
      <c r="G22" s="302">
        <f t="shared" si="1"/>
        <v>33.41307692307692</v>
      </c>
      <c r="H22" s="280"/>
      <c r="I22" s="280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</row>
    <row r="23" spans="1:21" ht="15">
      <c r="A23" s="300" t="s">
        <v>826</v>
      </c>
      <c r="B23" s="300"/>
      <c r="C23" s="301">
        <v>9683497.79</v>
      </c>
      <c r="D23" s="301">
        <f>SUM(D24)</f>
        <v>55935000</v>
      </c>
      <c r="E23" s="301">
        <v>16303575.3</v>
      </c>
      <c r="F23" s="281">
        <f t="shared" si="0"/>
        <v>168.36452750406423</v>
      </c>
      <c r="G23" s="281">
        <f t="shared" si="1"/>
        <v>29.147359077500674</v>
      </c>
      <c r="H23" s="279"/>
      <c r="I23" s="279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</row>
    <row r="24" spans="1:21" ht="12.75">
      <c r="A24" s="298" t="s">
        <v>817</v>
      </c>
      <c r="B24" s="298"/>
      <c r="C24" s="299">
        <v>9683497.79</v>
      </c>
      <c r="D24" s="299">
        <v>55935000</v>
      </c>
      <c r="E24" s="299">
        <v>16303575.3</v>
      </c>
      <c r="F24" s="302">
        <f t="shared" si="0"/>
        <v>168.36452750406423</v>
      </c>
      <c r="G24" s="302">
        <f t="shared" si="1"/>
        <v>29.147359077500674</v>
      </c>
      <c r="H24" s="280"/>
      <c r="I24" s="280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</row>
    <row r="25" spans="1:21" ht="18">
      <c r="A25" s="110"/>
      <c r="H25" s="294"/>
      <c r="I25" s="294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</row>
    <row r="26" spans="1:21" ht="32.25" customHeight="1">
      <c r="A26" s="2" t="s">
        <v>349</v>
      </c>
      <c r="B26" s="3" t="s">
        <v>5</v>
      </c>
      <c r="C26" s="344" t="s">
        <v>830</v>
      </c>
      <c r="D26" s="344" t="s">
        <v>350</v>
      </c>
      <c r="E26" s="344" t="s">
        <v>831</v>
      </c>
      <c r="F26" s="345" t="s">
        <v>351</v>
      </c>
      <c r="G26" s="346" t="s">
        <v>352</v>
      </c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</row>
    <row r="27" spans="1:21" ht="12.75">
      <c r="A27" s="350" t="s">
        <v>832</v>
      </c>
      <c r="B27" s="350"/>
      <c r="C27" s="351">
        <f>SUM(C28+C137+C372+C414+C427+C435)</f>
        <v>35398441.36</v>
      </c>
      <c r="D27" s="351">
        <f>SUM(D28+D137+D372+D414+D427+D435)</f>
        <v>114424877</v>
      </c>
      <c r="E27" s="351">
        <f>SUM(E28+E137+E372+E414+E427+E435)</f>
        <v>43770685.370000005</v>
      </c>
      <c r="F27" s="352">
        <f>SUM(E27/C27*100)</f>
        <v>123.65144816647376</v>
      </c>
      <c r="G27" s="352">
        <f>SUM(E27/D27*100)</f>
        <v>38.25277030448545</v>
      </c>
      <c r="H27" s="133"/>
      <c r="I27" s="296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</row>
    <row r="28" spans="1:21" ht="12.75">
      <c r="A28" s="112" t="s">
        <v>382</v>
      </c>
      <c r="B28" s="112"/>
      <c r="C28" s="113">
        <f>SUM(C29+C108)</f>
        <v>9856725.129999997</v>
      </c>
      <c r="D28" s="113">
        <f>SUM(D29+D108)</f>
        <v>22673850</v>
      </c>
      <c r="E28" s="113">
        <f>SUM(E29+E108)</f>
        <v>10281368.790000001</v>
      </c>
      <c r="F28" s="113">
        <f aca="true" t="shared" si="2" ref="F28:F91">SUM(E28/C28*100)</f>
        <v>104.30816173119769</v>
      </c>
      <c r="G28" s="113">
        <f>SUM(E28/D28*100)</f>
        <v>45.34460971559749</v>
      </c>
      <c r="H28" s="133"/>
      <c r="I28" s="296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</row>
    <row r="29" spans="1:21" ht="12.75">
      <c r="A29" s="114" t="s">
        <v>383</v>
      </c>
      <c r="B29" s="114"/>
      <c r="C29" s="115">
        <f>SUM(C31+C35+C37+C41+C46+C51+C61+C63+C71+C74+C80+C82+C84+C86+C89+C90+C94+C92+C99+C101+C104+C106)</f>
        <v>9856725.129999997</v>
      </c>
      <c r="D29" s="115">
        <v>22125500</v>
      </c>
      <c r="E29" s="115">
        <v>10111404.66</v>
      </c>
      <c r="F29" s="115">
        <f t="shared" si="2"/>
        <v>102.58381487401793</v>
      </c>
      <c r="G29" s="115">
        <f>SUM(E29/D29*100)</f>
        <v>45.70023122641296</v>
      </c>
      <c r="H29" s="133"/>
      <c r="I29" s="296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</row>
    <row r="30" spans="1:21" ht="12.75">
      <c r="A30" s="131" t="s">
        <v>138</v>
      </c>
      <c r="B30" s="131" t="s">
        <v>386</v>
      </c>
      <c r="C30" s="150">
        <f>SUM(C31+C35+C37)</f>
        <v>3767727.98</v>
      </c>
      <c r="D30" s="150">
        <v>7991300</v>
      </c>
      <c r="E30" s="150">
        <v>3625380.89</v>
      </c>
      <c r="F30" s="322">
        <f t="shared" si="2"/>
        <v>96.22193824088119</v>
      </c>
      <c r="G30" s="322">
        <f>SUM(E30/D30*100)</f>
        <v>45.366597299563274</v>
      </c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</row>
    <row r="31" spans="1:21" ht="12.75">
      <c r="A31" s="131" t="s">
        <v>140</v>
      </c>
      <c r="B31" s="131" t="s">
        <v>387</v>
      </c>
      <c r="C31" s="150">
        <f>SUM(C32:C34)</f>
        <v>3187225.14</v>
      </c>
      <c r="D31" s="150">
        <v>6741200</v>
      </c>
      <c r="E31" s="150">
        <v>3081873.94</v>
      </c>
      <c r="F31" s="322">
        <f t="shared" si="2"/>
        <v>96.6945792853529</v>
      </c>
      <c r="G31" s="322">
        <f>SUM(E31/D31*100)</f>
        <v>45.71699311695247</v>
      </c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</row>
    <row r="32" spans="1:21" ht="12.75">
      <c r="A32" s="132" t="s">
        <v>142</v>
      </c>
      <c r="B32" s="132" t="s">
        <v>388</v>
      </c>
      <c r="C32" s="179">
        <v>3149877.27</v>
      </c>
      <c r="D32" s="132"/>
      <c r="E32" s="179">
        <v>3035257.1</v>
      </c>
      <c r="F32" s="322">
        <f t="shared" si="2"/>
        <v>96.36112266685235</v>
      </c>
      <c r="G32" s="322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</row>
    <row r="33" spans="1:21" ht="12.75">
      <c r="A33" s="132" t="s">
        <v>145</v>
      </c>
      <c r="B33" s="132" t="s">
        <v>389</v>
      </c>
      <c r="C33" s="179">
        <v>6042.91</v>
      </c>
      <c r="D33" s="132"/>
      <c r="E33" s="179">
        <v>12668.07</v>
      </c>
      <c r="F33" s="322">
        <f t="shared" si="2"/>
        <v>209.63525850955915</v>
      </c>
      <c r="G33" s="322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</row>
    <row r="34" spans="1:21" ht="12.75">
      <c r="A34" s="132" t="s">
        <v>147</v>
      </c>
      <c r="B34" s="132" t="s">
        <v>390</v>
      </c>
      <c r="C34" s="179">
        <v>31304.96</v>
      </c>
      <c r="D34" s="132"/>
      <c r="E34" s="179">
        <v>33948.77</v>
      </c>
      <c r="F34" s="322">
        <f t="shared" si="2"/>
        <v>108.44533901337039</v>
      </c>
      <c r="G34" s="322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</row>
    <row r="35" spans="1:21" ht="12.75">
      <c r="A35" s="131" t="s">
        <v>149</v>
      </c>
      <c r="B35" s="131" t="s">
        <v>391</v>
      </c>
      <c r="C35" s="150">
        <f>SUM(C36)</f>
        <v>32300</v>
      </c>
      <c r="D35" s="150">
        <v>90000</v>
      </c>
      <c r="E35" s="150">
        <v>12979.44</v>
      </c>
      <c r="F35" s="322">
        <f t="shared" si="2"/>
        <v>40.18402476780186</v>
      </c>
      <c r="G35" s="322">
        <f>SUM(E35/D35*100)</f>
        <v>14.421600000000002</v>
      </c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</row>
    <row r="36" spans="1:21" ht="12.75">
      <c r="A36" s="132" t="s">
        <v>151</v>
      </c>
      <c r="B36" s="132" t="s">
        <v>391</v>
      </c>
      <c r="C36" s="179">
        <v>32300</v>
      </c>
      <c r="D36" s="132"/>
      <c r="E36" s="179">
        <v>12979.44</v>
      </c>
      <c r="F36" s="322">
        <f t="shared" si="2"/>
        <v>40.18402476780186</v>
      </c>
      <c r="G36" s="322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</row>
    <row r="37" spans="1:21" ht="12.75">
      <c r="A37" s="131" t="s">
        <v>152</v>
      </c>
      <c r="B37" s="131" t="s">
        <v>392</v>
      </c>
      <c r="C37" s="150">
        <f>SUM(C38:C39)</f>
        <v>548202.84</v>
      </c>
      <c r="D37" s="150">
        <v>1160100</v>
      </c>
      <c r="E37" s="150">
        <v>530527.51</v>
      </c>
      <c r="F37" s="322">
        <f t="shared" si="2"/>
        <v>96.77576825395506</v>
      </c>
      <c r="G37" s="322">
        <f>SUM(E37/D37*100)</f>
        <v>45.73118782863546</v>
      </c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</row>
    <row r="38" spans="1:21" ht="12.75">
      <c r="A38" s="132" t="s">
        <v>154</v>
      </c>
      <c r="B38" s="132" t="s">
        <v>393</v>
      </c>
      <c r="C38" s="179">
        <v>494019.85</v>
      </c>
      <c r="D38" s="132"/>
      <c r="E38" s="179">
        <v>478091.61</v>
      </c>
      <c r="F38" s="322">
        <f t="shared" si="2"/>
        <v>96.77578947485613</v>
      </c>
      <c r="G38" s="322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</row>
    <row r="39" spans="1:21" ht="12.75">
      <c r="A39" s="132" t="s">
        <v>156</v>
      </c>
      <c r="B39" s="132" t="s">
        <v>394</v>
      </c>
      <c r="C39" s="179">
        <v>54182.99</v>
      </c>
      <c r="D39" s="132"/>
      <c r="E39" s="179">
        <v>52435.9</v>
      </c>
      <c r="F39" s="322">
        <f t="shared" si="2"/>
        <v>96.77557476986782</v>
      </c>
      <c r="G39" s="322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</row>
    <row r="40" spans="1:21" ht="12.75">
      <c r="A40" s="131" t="s">
        <v>158</v>
      </c>
      <c r="B40" s="131" t="s">
        <v>395</v>
      </c>
      <c r="C40" s="150">
        <f>SUM(C41+C46+C51+C61+C63)</f>
        <v>1524697.1800000004</v>
      </c>
      <c r="D40" s="150">
        <v>5004500</v>
      </c>
      <c r="E40" s="150">
        <v>1957736.49</v>
      </c>
      <c r="F40" s="322">
        <f t="shared" si="2"/>
        <v>128.40166005947486</v>
      </c>
      <c r="G40" s="322">
        <f>SUM(E40/D40*100)</f>
        <v>39.119522229993</v>
      </c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</row>
    <row r="41" spans="1:21" ht="12.75">
      <c r="A41" s="131" t="s">
        <v>160</v>
      </c>
      <c r="B41" s="131" t="s">
        <v>396</v>
      </c>
      <c r="C41" s="150">
        <f>SUM(C42:C45)</f>
        <v>93430.73999999999</v>
      </c>
      <c r="D41" s="150">
        <v>249500</v>
      </c>
      <c r="E41" s="150">
        <v>97905.23</v>
      </c>
      <c r="F41" s="322">
        <f t="shared" si="2"/>
        <v>104.7890983203173</v>
      </c>
      <c r="G41" s="322">
        <f>SUM(E41/D41*100)</f>
        <v>39.24057314629258</v>
      </c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</row>
    <row r="42" spans="1:21" ht="12.75">
      <c r="A42" s="132" t="s">
        <v>162</v>
      </c>
      <c r="B42" s="132" t="s">
        <v>397</v>
      </c>
      <c r="C42" s="179">
        <v>47233.74</v>
      </c>
      <c r="D42" s="132"/>
      <c r="E42" s="179">
        <v>29487.73</v>
      </c>
      <c r="F42" s="322">
        <f t="shared" si="2"/>
        <v>62.429377813402034</v>
      </c>
      <c r="G42" s="322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</row>
    <row r="43" spans="1:21" ht="12.75">
      <c r="A43" s="132" t="s">
        <v>164</v>
      </c>
      <c r="B43" s="132" t="s">
        <v>398</v>
      </c>
      <c r="C43" s="179">
        <v>31886</v>
      </c>
      <c r="D43" s="132"/>
      <c r="E43" s="179">
        <v>45242</v>
      </c>
      <c r="F43" s="322">
        <f t="shared" si="2"/>
        <v>141.88672144514834</v>
      </c>
      <c r="G43" s="322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</row>
    <row r="44" spans="1:21" ht="12.75">
      <c r="A44" s="132" t="s">
        <v>166</v>
      </c>
      <c r="B44" s="132" t="s">
        <v>399</v>
      </c>
      <c r="C44" s="179">
        <v>10263</v>
      </c>
      <c r="D44" s="132"/>
      <c r="E44" s="179">
        <v>17511.5</v>
      </c>
      <c r="F44" s="322">
        <f t="shared" si="2"/>
        <v>170.62749683328462</v>
      </c>
      <c r="G44" s="322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</row>
    <row r="45" spans="1:21" ht="12.75">
      <c r="A45" s="132" t="s">
        <v>168</v>
      </c>
      <c r="B45" s="132" t="s">
        <v>400</v>
      </c>
      <c r="C45" s="179">
        <v>4048</v>
      </c>
      <c r="D45" s="132"/>
      <c r="E45" s="179">
        <v>5664</v>
      </c>
      <c r="F45" s="322">
        <f t="shared" si="2"/>
        <v>139.92094861660078</v>
      </c>
      <c r="G45" s="322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</row>
    <row r="46" spans="1:21" ht="12.75">
      <c r="A46" s="131" t="s">
        <v>170</v>
      </c>
      <c r="B46" s="131" t="s">
        <v>401</v>
      </c>
      <c r="C46" s="150">
        <f>SUM(C47:C50)</f>
        <v>239540.57</v>
      </c>
      <c r="D46" s="150">
        <v>669000</v>
      </c>
      <c r="E46" s="150">
        <v>264403.44</v>
      </c>
      <c r="F46" s="322">
        <f t="shared" si="2"/>
        <v>110.37939836245694</v>
      </c>
      <c r="G46" s="322">
        <f>SUM(E46/D46*100)</f>
        <v>39.522188340807176</v>
      </c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</row>
    <row r="47" spans="1:21" ht="12.75">
      <c r="A47" s="132" t="s">
        <v>172</v>
      </c>
      <c r="B47" s="132" t="s">
        <v>402</v>
      </c>
      <c r="C47" s="179">
        <v>90567.54</v>
      </c>
      <c r="D47" s="132"/>
      <c r="E47" s="179">
        <v>113886.22</v>
      </c>
      <c r="F47" s="322">
        <f t="shared" si="2"/>
        <v>125.74728208362511</v>
      </c>
      <c r="G47" s="322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</row>
    <row r="48" spans="1:21" ht="12.75">
      <c r="A48" s="132" t="s">
        <v>176</v>
      </c>
      <c r="B48" s="132" t="s">
        <v>403</v>
      </c>
      <c r="C48" s="179">
        <v>146662.53</v>
      </c>
      <c r="D48" s="132"/>
      <c r="E48" s="179">
        <v>144981.71</v>
      </c>
      <c r="F48" s="322">
        <f t="shared" si="2"/>
        <v>98.85395403993098</v>
      </c>
      <c r="G48" s="322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</row>
    <row r="49" spans="1:21" ht="12.75">
      <c r="A49" s="132" t="s">
        <v>178</v>
      </c>
      <c r="B49" s="132" t="s">
        <v>404</v>
      </c>
      <c r="C49" s="179">
        <v>2310.5</v>
      </c>
      <c r="D49" s="132"/>
      <c r="E49" s="179">
        <v>1816.76</v>
      </c>
      <c r="F49" s="322">
        <f t="shared" si="2"/>
        <v>78.63059943735122</v>
      </c>
      <c r="G49" s="322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</row>
    <row r="50" spans="1:21" ht="12.75">
      <c r="A50" s="132" t="s">
        <v>182</v>
      </c>
      <c r="B50" s="132" t="s">
        <v>405</v>
      </c>
      <c r="C50" s="179">
        <v>0</v>
      </c>
      <c r="D50" s="132"/>
      <c r="E50" s="179">
        <v>3718.75</v>
      </c>
      <c r="F50" s="322"/>
      <c r="G50" s="322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</row>
    <row r="51" spans="1:21" ht="12.75">
      <c r="A51" s="131" t="s">
        <v>184</v>
      </c>
      <c r="B51" s="131" t="s">
        <v>406</v>
      </c>
      <c r="C51" s="150">
        <f>SUM(C52:C60)</f>
        <v>1054418.7300000002</v>
      </c>
      <c r="D51" s="150">
        <v>3517000</v>
      </c>
      <c r="E51" s="150">
        <v>1234585.27</v>
      </c>
      <c r="F51" s="322">
        <f t="shared" si="2"/>
        <v>117.08681142263092</v>
      </c>
      <c r="G51" s="322">
        <f>SUM(E51/D51*100)</f>
        <v>35.1033628092124</v>
      </c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</row>
    <row r="52" spans="1:21" ht="12.75">
      <c r="A52" s="132" t="s">
        <v>186</v>
      </c>
      <c r="B52" s="132" t="s">
        <v>407</v>
      </c>
      <c r="C52" s="179">
        <v>109657.74</v>
      </c>
      <c r="D52" s="132"/>
      <c r="E52" s="179">
        <v>142641.09</v>
      </c>
      <c r="F52" s="322">
        <f t="shared" si="2"/>
        <v>130.07845137060093</v>
      </c>
      <c r="G52" s="322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</row>
    <row r="53" spans="1:21" ht="12.75">
      <c r="A53" s="132" t="s">
        <v>188</v>
      </c>
      <c r="B53" s="132" t="s">
        <v>408</v>
      </c>
      <c r="C53" s="179">
        <v>54256.44</v>
      </c>
      <c r="D53" s="132"/>
      <c r="E53" s="179">
        <v>61335.73</v>
      </c>
      <c r="F53" s="322">
        <f t="shared" si="2"/>
        <v>113.04783358436343</v>
      </c>
      <c r="G53" s="322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</row>
    <row r="54" spans="1:21" ht="12.75">
      <c r="A54" s="132" t="s">
        <v>190</v>
      </c>
      <c r="B54" s="132" t="s">
        <v>409</v>
      </c>
      <c r="C54" s="179">
        <v>112775.22</v>
      </c>
      <c r="D54" s="132"/>
      <c r="E54" s="179">
        <v>179879.96</v>
      </c>
      <c r="F54" s="322">
        <f t="shared" si="2"/>
        <v>159.50308941982112</v>
      </c>
      <c r="G54" s="322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</row>
    <row r="55" spans="1:21" ht="12.75">
      <c r="A55" s="132" t="s">
        <v>192</v>
      </c>
      <c r="B55" s="132" t="s">
        <v>410</v>
      </c>
      <c r="C55" s="179">
        <v>12015.32</v>
      </c>
      <c r="D55" s="132"/>
      <c r="E55" s="179">
        <v>15106.83</v>
      </c>
      <c r="F55" s="322">
        <f t="shared" si="2"/>
        <v>125.7297350382678</v>
      </c>
      <c r="G55" s="322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</row>
    <row r="56" spans="1:21" ht="12.75">
      <c r="A56" s="132" t="s">
        <v>194</v>
      </c>
      <c r="B56" s="132" t="s">
        <v>411</v>
      </c>
      <c r="C56" s="179">
        <v>15940.9</v>
      </c>
      <c r="D56" s="132"/>
      <c r="E56" s="179">
        <v>82400.02</v>
      </c>
      <c r="F56" s="322">
        <f t="shared" si="2"/>
        <v>516.9094593153461</v>
      </c>
      <c r="G56" s="322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</row>
    <row r="57" spans="1:21" ht="12.75">
      <c r="A57" s="132" t="s">
        <v>196</v>
      </c>
      <c r="B57" s="132" t="s">
        <v>412</v>
      </c>
      <c r="C57" s="179">
        <v>325</v>
      </c>
      <c r="D57" s="132"/>
      <c r="E57" s="179">
        <v>0</v>
      </c>
      <c r="F57" s="322">
        <f t="shared" si="2"/>
        <v>0</v>
      </c>
      <c r="G57" s="322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</row>
    <row r="58" spans="1:21" ht="12.75">
      <c r="A58" s="132" t="s">
        <v>198</v>
      </c>
      <c r="B58" s="132" t="s">
        <v>413</v>
      </c>
      <c r="C58" s="179">
        <v>613479.23</v>
      </c>
      <c r="D58" s="132"/>
      <c r="E58" s="179">
        <v>656403.98</v>
      </c>
      <c r="F58" s="322">
        <f t="shared" si="2"/>
        <v>106.99693614729222</v>
      </c>
      <c r="G58" s="322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</row>
    <row r="59" spans="1:21" ht="12.75">
      <c r="A59" s="132" t="s">
        <v>200</v>
      </c>
      <c r="B59" s="132" t="s">
        <v>414</v>
      </c>
      <c r="C59" s="179">
        <v>73371.8</v>
      </c>
      <c r="D59" s="132"/>
      <c r="E59" s="179">
        <v>52615.95</v>
      </c>
      <c r="F59" s="322">
        <f t="shared" si="2"/>
        <v>71.71140683477847</v>
      </c>
      <c r="G59" s="322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</row>
    <row r="60" spans="1:21" ht="12.75">
      <c r="A60" s="132" t="s">
        <v>202</v>
      </c>
      <c r="B60" s="132" t="s">
        <v>415</v>
      </c>
      <c r="C60" s="179">
        <v>62597.08</v>
      </c>
      <c r="D60" s="132"/>
      <c r="E60" s="179">
        <v>44201.71</v>
      </c>
      <c r="F60" s="322">
        <f t="shared" si="2"/>
        <v>70.61305415524174</v>
      </c>
      <c r="G60" s="322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</row>
    <row r="61" spans="1:21" ht="12.75">
      <c r="A61" s="131" t="s">
        <v>204</v>
      </c>
      <c r="B61" s="131" t="s">
        <v>416</v>
      </c>
      <c r="C61" s="150">
        <f>SUM(C62)</f>
        <v>10328.04</v>
      </c>
      <c r="D61" s="150">
        <v>57000</v>
      </c>
      <c r="E61" s="150">
        <v>12053.77</v>
      </c>
      <c r="F61" s="322">
        <f t="shared" si="2"/>
        <v>116.70917231149376</v>
      </c>
      <c r="G61" s="322">
        <f>SUM(E61/D61*100)</f>
        <v>21.1469649122807</v>
      </c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</row>
    <row r="62" spans="1:21" ht="12.75">
      <c r="A62" s="132" t="s">
        <v>206</v>
      </c>
      <c r="B62" s="132" t="s">
        <v>416</v>
      </c>
      <c r="C62" s="179">
        <v>10328.04</v>
      </c>
      <c r="D62" s="132"/>
      <c r="E62" s="179">
        <v>12053.77</v>
      </c>
      <c r="F62" s="322">
        <f t="shared" si="2"/>
        <v>116.70917231149376</v>
      </c>
      <c r="G62" s="322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</row>
    <row r="63" spans="1:21" ht="12.75">
      <c r="A63" s="131" t="s">
        <v>207</v>
      </c>
      <c r="B63" s="131" t="s">
        <v>417</v>
      </c>
      <c r="C63" s="150">
        <f>SUM(C64:C69)</f>
        <v>126979.1</v>
      </c>
      <c r="D63" s="150">
        <v>512000</v>
      </c>
      <c r="E63" s="150">
        <v>348788.78</v>
      </c>
      <c r="F63" s="322">
        <f t="shared" si="2"/>
        <v>274.68203822518825</v>
      </c>
      <c r="G63" s="322">
        <f>SUM(E63/D63*100)</f>
        <v>68.12280859375001</v>
      </c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</row>
    <row r="64" spans="1:21" ht="12.75">
      <c r="A64" s="132" t="s">
        <v>211</v>
      </c>
      <c r="B64" s="132" t="s">
        <v>418</v>
      </c>
      <c r="C64" s="179">
        <v>6363.06</v>
      </c>
      <c r="D64" s="132"/>
      <c r="E64" s="179">
        <v>11558.08</v>
      </c>
      <c r="F64" s="322">
        <f t="shared" si="2"/>
        <v>181.64342313289518</v>
      </c>
      <c r="G64" s="322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</row>
    <row r="65" spans="1:21" ht="12.75">
      <c r="A65" s="132" t="s">
        <v>213</v>
      </c>
      <c r="B65" s="132" t="s">
        <v>419</v>
      </c>
      <c r="C65" s="179">
        <v>70318.25</v>
      </c>
      <c r="D65" s="132"/>
      <c r="E65" s="179">
        <v>56698.65</v>
      </c>
      <c r="F65" s="322">
        <f t="shared" si="2"/>
        <v>80.63148613624486</v>
      </c>
      <c r="G65" s="322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</row>
    <row r="66" spans="1:21" ht="12.75">
      <c r="A66" s="132" t="s">
        <v>215</v>
      </c>
      <c r="B66" s="132" t="s">
        <v>216</v>
      </c>
      <c r="C66" s="179">
        <v>7332.55</v>
      </c>
      <c r="D66" s="132"/>
      <c r="E66" s="179">
        <v>7585.21</v>
      </c>
      <c r="F66" s="322">
        <f t="shared" si="2"/>
        <v>103.44573170315921</v>
      </c>
      <c r="G66" s="322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</row>
    <row r="67" spans="1:21" ht="12.75">
      <c r="A67" s="132" t="s">
        <v>217</v>
      </c>
      <c r="B67" s="132" t="s">
        <v>420</v>
      </c>
      <c r="C67" s="179">
        <v>21043</v>
      </c>
      <c r="D67" s="132"/>
      <c r="E67" s="179">
        <v>16099.93</v>
      </c>
      <c r="F67" s="322">
        <f t="shared" si="2"/>
        <v>76.5096706743335</v>
      </c>
      <c r="G67" s="322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</row>
    <row r="68" spans="1:21" ht="12.75">
      <c r="A68" s="132" t="s">
        <v>219</v>
      </c>
      <c r="B68" s="132" t="s">
        <v>220</v>
      </c>
      <c r="C68" s="179">
        <v>12152.2</v>
      </c>
      <c r="D68" s="132"/>
      <c r="E68" s="179">
        <v>13721.4</v>
      </c>
      <c r="F68" s="322">
        <f t="shared" si="2"/>
        <v>112.91288820131334</v>
      </c>
      <c r="G68" s="322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</row>
    <row r="69" spans="1:21" ht="12.75">
      <c r="A69" s="132" t="s">
        <v>221</v>
      </c>
      <c r="B69" s="132" t="s">
        <v>417</v>
      </c>
      <c r="C69" s="179">
        <v>9770.04</v>
      </c>
      <c r="D69" s="132"/>
      <c r="E69" s="179">
        <v>243125.51</v>
      </c>
      <c r="F69" s="322">
        <f t="shared" si="2"/>
        <v>2488.480190459814</v>
      </c>
      <c r="G69" s="322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</row>
    <row r="70" spans="1:21" ht="12.75">
      <c r="A70" s="131" t="s">
        <v>222</v>
      </c>
      <c r="B70" s="131" t="s">
        <v>421</v>
      </c>
      <c r="C70" s="150">
        <f>SUM(C71+C74)</f>
        <v>463393.33999999997</v>
      </c>
      <c r="D70" s="150">
        <v>1195000</v>
      </c>
      <c r="E70" s="150">
        <v>596380.01</v>
      </c>
      <c r="F70" s="322">
        <f t="shared" si="2"/>
        <v>128.69844223484094</v>
      </c>
      <c r="G70" s="322">
        <f>SUM(E70/D70*100)</f>
        <v>49.906276987447704</v>
      </c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</row>
    <row r="71" spans="1:21" ht="12.75">
      <c r="A71" s="131" t="s">
        <v>224</v>
      </c>
      <c r="B71" s="131" t="s">
        <v>422</v>
      </c>
      <c r="C71" s="150">
        <f>SUM(C72:C73)</f>
        <v>309840.48</v>
      </c>
      <c r="D71" s="150">
        <v>690000</v>
      </c>
      <c r="E71" s="150">
        <v>219904.47</v>
      </c>
      <c r="F71" s="322">
        <f t="shared" si="2"/>
        <v>70.97344736878797</v>
      </c>
      <c r="G71" s="322">
        <f>SUM(E71/D71*100)</f>
        <v>31.870213043478262</v>
      </c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</row>
    <row r="72" spans="1:21" s="182" customFormat="1" ht="26.25" customHeight="1">
      <c r="A72" s="180" t="s">
        <v>226</v>
      </c>
      <c r="B72" s="180" t="s">
        <v>353</v>
      </c>
      <c r="C72" s="181">
        <v>146939.59</v>
      </c>
      <c r="D72" s="180"/>
      <c r="E72" s="181">
        <v>91920.61</v>
      </c>
      <c r="F72" s="322">
        <f t="shared" si="2"/>
        <v>62.5567350500978</v>
      </c>
      <c r="G72" s="322"/>
      <c r="H72" s="297"/>
      <c r="I72" s="297"/>
      <c r="J72" s="297"/>
      <c r="K72" s="297"/>
      <c r="L72" s="297"/>
      <c r="M72" s="297"/>
      <c r="N72" s="297"/>
      <c r="O72" s="297"/>
      <c r="P72" s="297"/>
      <c r="Q72" s="297"/>
      <c r="R72" s="297"/>
      <c r="S72" s="297"/>
      <c r="T72" s="297"/>
      <c r="U72" s="297"/>
    </row>
    <row r="73" spans="1:21" s="182" customFormat="1" ht="27" customHeight="1">
      <c r="A73" s="180" t="s">
        <v>227</v>
      </c>
      <c r="B73" s="180" t="s">
        <v>354</v>
      </c>
      <c r="C73" s="181">
        <v>162900.89</v>
      </c>
      <c r="D73" s="180"/>
      <c r="E73" s="181">
        <v>127983.86</v>
      </c>
      <c r="F73" s="322">
        <f t="shared" si="2"/>
        <v>78.5654762229967</v>
      </c>
      <c r="G73" s="322"/>
      <c r="H73" s="297"/>
      <c r="I73" s="297"/>
      <c r="J73" s="297"/>
      <c r="K73" s="297"/>
      <c r="L73" s="297"/>
      <c r="M73" s="297"/>
      <c r="N73" s="297"/>
      <c r="O73" s="297"/>
      <c r="P73" s="297"/>
      <c r="Q73" s="297"/>
      <c r="R73" s="297"/>
      <c r="S73" s="297"/>
      <c r="T73" s="297"/>
      <c r="U73" s="297"/>
    </row>
    <row r="74" spans="1:21" ht="12.75">
      <c r="A74" s="131" t="s">
        <v>231</v>
      </c>
      <c r="B74" s="131" t="s">
        <v>423</v>
      </c>
      <c r="C74" s="150">
        <f>SUM(C75:C78)</f>
        <v>153552.86000000002</v>
      </c>
      <c r="D74" s="150">
        <v>505000</v>
      </c>
      <c r="E74" s="150">
        <v>376475.54</v>
      </c>
      <c r="F74" s="322">
        <f t="shared" si="2"/>
        <v>245.17650794651428</v>
      </c>
      <c r="G74" s="322">
        <f>SUM(E74/D74*100)</f>
        <v>74.54961188118811</v>
      </c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</row>
    <row r="75" spans="1:21" ht="12.75">
      <c r="A75" s="132" t="s">
        <v>233</v>
      </c>
      <c r="B75" s="132" t="s">
        <v>424</v>
      </c>
      <c r="C75" s="179">
        <v>28409.91</v>
      </c>
      <c r="D75" s="132"/>
      <c r="E75" s="179">
        <v>31050.06</v>
      </c>
      <c r="F75" s="322">
        <f t="shared" si="2"/>
        <v>109.29306006249229</v>
      </c>
      <c r="G75" s="322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</row>
    <row r="76" spans="1:21" ht="12.75">
      <c r="A76" s="132" t="s">
        <v>235</v>
      </c>
      <c r="B76" s="132" t="s">
        <v>425</v>
      </c>
      <c r="C76" s="179">
        <v>106311.47</v>
      </c>
      <c r="D76" s="132"/>
      <c r="E76" s="179">
        <v>65868.42</v>
      </c>
      <c r="F76" s="322">
        <f t="shared" si="2"/>
        <v>61.9579618266966</v>
      </c>
      <c r="G76" s="322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</row>
    <row r="77" spans="1:21" ht="12.75">
      <c r="A77" s="132" t="s">
        <v>237</v>
      </c>
      <c r="B77" s="132" t="s">
        <v>426</v>
      </c>
      <c r="C77" s="179">
        <v>6231.48</v>
      </c>
      <c r="D77" s="132"/>
      <c r="E77" s="179">
        <v>2740.81</v>
      </c>
      <c r="F77" s="322">
        <f t="shared" si="2"/>
        <v>43.98329128874682</v>
      </c>
      <c r="G77" s="322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</row>
    <row r="78" spans="1:21" ht="12.75">
      <c r="A78" s="132" t="s">
        <v>239</v>
      </c>
      <c r="B78" s="132" t="s">
        <v>427</v>
      </c>
      <c r="C78" s="179">
        <v>12600</v>
      </c>
      <c r="D78" s="132"/>
      <c r="E78" s="179">
        <v>276816.25</v>
      </c>
      <c r="F78" s="322">
        <f t="shared" si="2"/>
        <v>2196.954365079365</v>
      </c>
      <c r="G78" s="322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</row>
    <row r="79" spans="1:21" ht="12.75">
      <c r="A79" s="131" t="s">
        <v>241</v>
      </c>
      <c r="B79" s="131" t="s">
        <v>428</v>
      </c>
      <c r="C79" s="150">
        <v>0</v>
      </c>
      <c r="D79" s="150">
        <v>30000</v>
      </c>
      <c r="E79" s="150">
        <v>0</v>
      </c>
      <c r="F79" s="322"/>
      <c r="G79" s="322">
        <f aca="true" t="shared" si="3" ref="G79:G86">SUM(E79/D79*100)</f>
        <v>0</v>
      </c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</row>
    <row r="80" spans="1:21" ht="25.5">
      <c r="A80" s="131" t="s">
        <v>243</v>
      </c>
      <c r="B80" s="183" t="s">
        <v>244</v>
      </c>
      <c r="C80" s="150">
        <v>0</v>
      </c>
      <c r="D80" s="150">
        <v>30000</v>
      </c>
      <c r="E80" s="150">
        <v>0</v>
      </c>
      <c r="F80" s="322"/>
      <c r="G80" s="322">
        <f t="shared" si="3"/>
        <v>0</v>
      </c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</row>
    <row r="81" spans="1:21" ht="12.75">
      <c r="A81" s="131" t="s">
        <v>245</v>
      </c>
      <c r="B81" s="131" t="s">
        <v>246</v>
      </c>
      <c r="C81" s="150">
        <f>SUM(C82)</f>
        <v>20000</v>
      </c>
      <c r="D81" s="150">
        <v>25000</v>
      </c>
      <c r="E81" s="150">
        <v>0</v>
      </c>
      <c r="F81" s="322">
        <f t="shared" si="2"/>
        <v>0</v>
      </c>
      <c r="G81" s="322">
        <f t="shared" si="3"/>
        <v>0</v>
      </c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</row>
    <row r="82" spans="1:21" ht="12.75">
      <c r="A82" s="131" t="s">
        <v>247</v>
      </c>
      <c r="B82" s="131" t="s">
        <v>429</v>
      </c>
      <c r="C82" s="150">
        <v>20000</v>
      </c>
      <c r="D82" s="150">
        <v>25000</v>
      </c>
      <c r="E82" s="150">
        <v>0</v>
      </c>
      <c r="F82" s="322">
        <f t="shared" si="2"/>
        <v>0</v>
      </c>
      <c r="G82" s="322">
        <f t="shared" si="3"/>
        <v>0</v>
      </c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</row>
    <row r="83" spans="1:21" ht="25.5">
      <c r="A83" s="131" t="s">
        <v>257</v>
      </c>
      <c r="B83" s="183" t="s">
        <v>431</v>
      </c>
      <c r="C83" s="150">
        <v>0</v>
      </c>
      <c r="D83" s="150">
        <v>10000</v>
      </c>
      <c r="E83" s="150">
        <v>0</v>
      </c>
      <c r="F83" s="322"/>
      <c r="G83" s="322">
        <f t="shared" si="3"/>
        <v>0</v>
      </c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</row>
    <row r="84" spans="1:21" ht="12.75">
      <c r="A84" s="131" t="s">
        <v>259</v>
      </c>
      <c r="B84" s="131" t="s">
        <v>432</v>
      </c>
      <c r="C84" s="150">
        <v>0</v>
      </c>
      <c r="D84" s="150">
        <v>10000</v>
      </c>
      <c r="E84" s="150">
        <v>0</v>
      </c>
      <c r="F84" s="322"/>
      <c r="G84" s="322">
        <f t="shared" si="3"/>
        <v>0</v>
      </c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</row>
    <row r="85" spans="1:21" ht="12.75">
      <c r="A85" s="131" t="s">
        <v>265</v>
      </c>
      <c r="B85" s="131" t="s">
        <v>433</v>
      </c>
      <c r="C85" s="150">
        <v>73151.79</v>
      </c>
      <c r="D85" s="150">
        <v>327700</v>
      </c>
      <c r="E85" s="150">
        <v>163965.58</v>
      </c>
      <c r="F85" s="322">
        <f t="shared" si="2"/>
        <v>224.1443169059841</v>
      </c>
      <c r="G85" s="322">
        <f t="shared" si="3"/>
        <v>50.035270064083</v>
      </c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</row>
    <row r="86" spans="1:21" ht="12.75">
      <c r="A86" s="131" t="s">
        <v>267</v>
      </c>
      <c r="B86" s="131" t="s">
        <v>434</v>
      </c>
      <c r="C86" s="150">
        <f>SUM(C87:C88)</f>
        <v>73151.79</v>
      </c>
      <c r="D86" s="150">
        <v>125500</v>
      </c>
      <c r="E86" s="150">
        <v>163965.58</v>
      </c>
      <c r="F86" s="322">
        <f t="shared" si="2"/>
        <v>224.1443169059841</v>
      </c>
      <c r="G86" s="322">
        <f t="shared" si="3"/>
        <v>130.64986454183264</v>
      </c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</row>
    <row r="87" spans="1:21" ht="12.75">
      <c r="A87" s="132" t="s">
        <v>268</v>
      </c>
      <c r="B87" s="132" t="s">
        <v>435</v>
      </c>
      <c r="C87" s="179">
        <v>73151.79</v>
      </c>
      <c r="D87" s="132"/>
      <c r="E87" s="179">
        <v>163000</v>
      </c>
      <c r="F87" s="322">
        <f t="shared" si="2"/>
        <v>222.82434920594562</v>
      </c>
      <c r="G87" s="322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</row>
    <row r="88" spans="1:21" ht="12.75">
      <c r="A88" s="132" t="s">
        <v>270</v>
      </c>
      <c r="B88" s="132" t="s">
        <v>436</v>
      </c>
      <c r="C88" s="179">
        <v>0</v>
      </c>
      <c r="D88" s="132"/>
      <c r="E88" s="179">
        <v>965.58</v>
      </c>
      <c r="F88" s="322"/>
      <c r="G88" s="322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</row>
    <row r="89" spans="1:21" ht="12.75">
      <c r="A89" s="131" t="s">
        <v>275</v>
      </c>
      <c r="B89" s="131" t="s">
        <v>437</v>
      </c>
      <c r="C89" s="150">
        <v>0</v>
      </c>
      <c r="D89" s="150">
        <v>2200</v>
      </c>
      <c r="E89" s="150">
        <v>0</v>
      </c>
      <c r="F89" s="322"/>
      <c r="G89" s="322">
        <f>SUM(E89/D89*100)</f>
        <v>0</v>
      </c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</row>
    <row r="90" spans="1:21" ht="12.75">
      <c r="A90" s="131" t="s">
        <v>277</v>
      </c>
      <c r="B90" s="131" t="s">
        <v>438</v>
      </c>
      <c r="C90" s="150">
        <v>0</v>
      </c>
      <c r="D90" s="150">
        <v>200000</v>
      </c>
      <c r="E90" s="150">
        <v>0</v>
      </c>
      <c r="F90" s="322"/>
      <c r="G90" s="322">
        <f>SUM(E90/D90*100)</f>
        <v>0</v>
      </c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</row>
    <row r="91" spans="1:21" ht="12.75">
      <c r="A91" s="131" t="s">
        <v>287</v>
      </c>
      <c r="B91" s="131" t="s">
        <v>444</v>
      </c>
      <c r="C91" s="150">
        <f>SUM(C92+C94+C99+C101)</f>
        <v>432656.2899999999</v>
      </c>
      <c r="D91" s="150">
        <v>210000</v>
      </c>
      <c r="E91" s="150">
        <v>161619.71</v>
      </c>
      <c r="F91" s="322">
        <f t="shared" si="2"/>
        <v>37.355220237292755</v>
      </c>
      <c r="G91" s="322">
        <f>SUM(E91/D91*100)</f>
        <v>76.96176666666666</v>
      </c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</row>
    <row r="92" spans="1:21" ht="12.75">
      <c r="A92" s="131" t="s">
        <v>289</v>
      </c>
      <c r="B92" s="131" t="s">
        <v>456</v>
      </c>
      <c r="C92" s="150">
        <v>20000</v>
      </c>
      <c r="D92" s="150">
        <v>0</v>
      </c>
      <c r="E92" s="150">
        <v>0</v>
      </c>
      <c r="F92" s="322">
        <f aca="true" t="shared" si="4" ref="F92:F155">SUM(E92/C92*100)</f>
        <v>0</v>
      </c>
      <c r="G92" s="322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</row>
    <row r="93" spans="1:21" ht="12.75">
      <c r="A93" s="132" t="s">
        <v>295</v>
      </c>
      <c r="B93" s="132" t="s">
        <v>457</v>
      </c>
      <c r="C93" s="179">
        <v>20000</v>
      </c>
      <c r="D93" s="132"/>
      <c r="E93" s="179">
        <v>0</v>
      </c>
      <c r="F93" s="322">
        <f t="shared" si="4"/>
        <v>0</v>
      </c>
      <c r="G93" s="322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</row>
    <row r="94" spans="1:21" ht="12.75">
      <c r="A94" s="131" t="s">
        <v>296</v>
      </c>
      <c r="B94" s="131" t="s">
        <v>445</v>
      </c>
      <c r="C94" s="150">
        <f>SUM(C95:C98)</f>
        <v>350382.93999999994</v>
      </c>
      <c r="D94" s="150">
        <v>170000</v>
      </c>
      <c r="E94" s="150">
        <v>157120.71</v>
      </c>
      <c r="F94" s="322">
        <f t="shared" si="4"/>
        <v>44.84256853373056</v>
      </c>
      <c r="G94" s="322">
        <f>SUM(E94/D94*100)</f>
        <v>92.42394705882353</v>
      </c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</row>
    <row r="95" spans="1:21" ht="12.75">
      <c r="A95" s="132" t="s">
        <v>298</v>
      </c>
      <c r="B95" s="132" t="s">
        <v>446</v>
      </c>
      <c r="C95" s="179">
        <v>107306.03</v>
      </c>
      <c r="D95" s="132"/>
      <c r="E95" s="179">
        <v>143176.71</v>
      </c>
      <c r="F95" s="322">
        <f t="shared" si="4"/>
        <v>133.42839167565884</v>
      </c>
      <c r="G95" s="322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</row>
    <row r="96" spans="1:21" ht="12.75">
      <c r="A96" s="132" t="s">
        <v>299</v>
      </c>
      <c r="B96" s="132" t="s">
        <v>447</v>
      </c>
      <c r="C96" s="179">
        <v>6217.51</v>
      </c>
      <c r="D96" s="132"/>
      <c r="E96" s="179">
        <v>1514.87</v>
      </c>
      <c r="F96" s="322">
        <f t="shared" si="4"/>
        <v>24.36457681612092</v>
      </c>
      <c r="G96" s="322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</row>
    <row r="97" spans="1:21" ht="12.75">
      <c r="A97" s="132" t="s">
        <v>300</v>
      </c>
      <c r="B97" s="132" t="s">
        <v>448</v>
      </c>
      <c r="C97" s="179">
        <v>18274.38</v>
      </c>
      <c r="D97" s="132"/>
      <c r="E97" s="179">
        <v>12429.13</v>
      </c>
      <c r="F97" s="322">
        <f t="shared" si="4"/>
        <v>68.01396271720299</v>
      </c>
      <c r="G97" s="322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</row>
    <row r="98" spans="1:21" ht="12.75">
      <c r="A98" s="132" t="s">
        <v>304</v>
      </c>
      <c r="B98" s="132" t="s">
        <v>449</v>
      </c>
      <c r="C98" s="184">
        <v>218585.02</v>
      </c>
      <c r="D98" s="132"/>
      <c r="E98" s="179">
        <v>0</v>
      </c>
      <c r="F98" s="322">
        <f t="shared" si="4"/>
        <v>0</v>
      </c>
      <c r="G98" s="322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</row>
    <row r="99" spans="1:21" ht="12.75">
      <c r="A99" s="131" t="s">
        <v>305</v>
      </c>
      <c r="B99" s="131" t="s">
        <v>459</v>
      </c>
      <c r="C99" s="150">
        <v>38950</v>
      </c>
      <c r="D99" s="150">
        <v>0</v>
      </c>
      <c r="E99" s="150">
        <v>0</v>
      </c>
      <c r="F99" s="322">
        <f t="shared" si="4"/>
        <v>0</v>
      </c>
      <c r="G99" s="322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</row>
    <row r="100" spans="1:21" ht="12.75">
      <c r="A100" s="132" t="s">
        <v>307</v>
      </c>
      <c r="B100" s="132" t="s">
        <v>460</v>
      </c>
      <c r="C100" s="179">
        <v>38950</v>
      </c>
      <c r="D100" s="132"/>
      <c r="E100" s="179">
        <v>0</v>
      </c>
      <c r="F100" s="322">
        <f t="shared" si="4"/>
        <v>0</v>
      </c>
      <c r="G100" s="322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</row>
    <row r="101" spans="1:21" ht="12.75">
      <c r="A101" s="131" t="s">
        <v>314</v>
      </c>
      <c r="B101" s="131" t="s">
        <v>450</v>
      </c>
      <c r="C101" s="150">
        <v>23323.35</v>
      </c>
      <c r="D101" s="150">
        <v>40000</v>
      </c>
      <c r="E101" s="150">
        <v>4499</v>
      </c>
      <c r="F101" s="322">
        <f t="shared" si="4"/>
        <v>19.289681799569962</v>
      </c>
      <c r="G101" s="322">
        <f>SUM(E101/D101*100)</f>
        <v>11.2475</v>
      </c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</row>
    <row r="102" spans="1:21" ht="12.75">
      <c r="A102" s="132" t="s">
        <v>316</v>
      </c>
      <c r="B102" s="132" t="s">
        <v>451</v>
      </c>
      <c r="C102" s="179">
        <v>23323.35</v>
      </c>
      <c r="D102" s="132"/>
      <c r="E102" s="179">
        <v>4499</v>
      </c>
      <c r="F102" s="322">
        <f t="shared" si="4"/>
        <v>19.289681799569962</v>
      </c>
      <c r="G102" s="322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</row>
    <row r="103" spans="1:21" ht="15" customHeight="1">
      <c r="A103" s="131" t="s">
        <v>333</v>
      </c>
      <c r="B103" s="131" t="s">
        <v>439</v>
      </c>
      <c r="C103" s="150">
        <v>3575098.55</v>
      </c>
      <c r="D103" s="150">
        <v>7332000</v>
      </c>
      <c r="E103" s="150">
        <v>3606321.98</v>
      </c>
      <c r="F103" s="322">
        <f t="shared" si="4"/>
        <v>100.87335858196134</v>
      </c>
      <c r="G103" s="322">
        <f>SUM(E103/D103*100)</f>
        <v>49.186060829241676</v>
      </c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</row>
    <row r="104" spans="1:21" ht="14.25" customHeight="1">
      <c r="A104" s="131" t="s">
        <v>335</v>
      </c>
      <c r="B104" s="183" t="s">
        <v>356</v>
      </c>
      <c r="C104" s="150">
        <v>2215501.38</v>
      </c>
      <c r="D104" s="150">
        <v>4432000</v>
      </c>
      <c r="E104" s="150">
        <v>2215501.38</v>
      </c>
      <c r="F104" s="322">
        <f t="shared" si="4"/>
        <v>100</v>
      </c>
      <c r="G104" s="322">
        <f>SUM(E104/D104*100)</f>
        <v>49.98874954873646</v>
      </c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</row>
    <row r="105" spans="1:21" ht="17.25" customHeight="1">
      <c r="A105" s="132" t="s">
        <v>336</v>
      </c>
      <c r="B105" s="180" t="s">
        <v>440</v>
      </c>
      <c r="C105" s="179">
        <v>2215501.38</v>
      </c>
      <c r="D105" s="132"/>
      <c r="E105" s="179">
        <v>2215501.38</v>
      </c>
      <c r="F105" s="322">
        <f t="shared" si="4"/>
        <v>100</v>
      </c>
      <c r="G105" s="322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</row>
    <row r="106" spans="1:21" ht="25.5">
      <c r="A106" s="131" t="s">
        <v>338</v>
      </c>
      <c r="B106" s="183" t="s">
        <v>357</v>
      </c>
      <c r="C106" s="150">
        <v>1359597.17</v>
      </c>
      <c r="D106" s="150">
        <v>2900000</v>
      </c>
      <c r="E106" s="150">
        <v>1390820.6</v>
      </c>
      <c r="F106" s="322">
        <f t="shared" si="4"/>
        <v>102.29652066722088</v>
      </c>
      <c r="G106" s="322">
        <f>SUM(E106/D106*100)</f>
        <v>47.95933103448276</v>
      </c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</row>
    <row r="107" spans="1:21" ht="25.5">
      <c r="A107" s="132" t="s">
        <v>339</v>
      </c>
      <c r="B107" s="180" t="s">
        <v>441</v>
      </c>
      <c r="C107" s="179">
        <v>1359597.17</v>
      </c>
      <c r="D107" s="132"/>
      <c r="E107" s="179">
        <v>1390820.6</v>
      </c>
      <c r="F107" s="322">
        <f t="shared" si="4"/>
        <v>102.29652066722088</v>
      </c>
      <c r="G107" s="322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</row>
    <row r="108" spans="1:21" ht="12.75">
      <c r="A108" s="114" t="s">
        <v>462</v>
      </c>
      <c r="B108" s="114"/>
      <c r="C108" s="115">
        <v>0</v>
      </c>
      <c r="D108" s="115">
        <v>548350</v>
      </c>
      <c r="E108" s="115">
        <v>169964.13</v>
      </c>
      <c r="F108" s="115"/>
      <c r="G108" s="115">
        <f>SUM(E108/D108*100)</f>
        <v>30.99555575818364</v>
      </c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</row>
    <row r="109" spans="1:21" ht="12.75">
      <c r="A109" s="131" t="s">
        <v>138</v>
      </c>
      <c r="B109" s="131" t="s">
        <v>386</v>
      </c>
      <c r="C109" s="150">
        <v>0</v>
      </c>
      <c r="D109" s="150">
        <v>375600</v>
      </c>
      <c r="E109" s="150">
        <v>119844.39</v>
      </c>
      <c r="F109" s="322"/>
      <c r="G109" s="322">
        <f>SUM(E109/D109*100)</f>
        <v>31.907452076677316</v>
      </c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133"/>
    </row>
    <row r="110" spans="1:21" ht="12.75">
      <c r="A110" s="131" t="s">
        <v>140</v>
      </c>
      <c r="B110" s="131" t="s">
        <v>387</v>
      </c>
      <c r="C110" s="150">
        <v>0</v>
      </c>
      <c r="D110" s="150">
        <v>320500</v>
      </c>
      <c r="E110" s="150">
        <v>102256.35</v>
      </c>
      <c r="F110" s="322"/>
      <c r="G110" s="322">
        <f>SUM(E110/D110*100)</f>
        <v>31.90525741029641</v>
      </c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133"/>
    </row>
    <row r="111" spans="1:21" ht="12.75">
      <c r="A111" s="132" t="s">
        <v>142</v>
      </c>
      <c r="B111" s="132" t="s">
        <v>388</v>
      </c>
      <c r="C111" s="179">
        <v>0</v>
      </c>
      <c r="D111" s="132"/>
      <c r="E111" s="179">
        <v>102256.35</v>
      </c>
      <c r="F111" s="322"/>
      <c r="G111" s="322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133"/>
    </row>
    <row r="112" spans="1:21" ht="12.75">
      <c r="A112" s="131" t="s">
        <v>152</v>
      </c>
      <c r="B112" s="131" t="s">
        <v>392</v>
      </c>
      <c r="C112" s="150">
        <v>0</v>
      </c>
      <c r="D112" s="150">
        <v>55100</v>
      </c>
      <c r="E112" s="150">
        <v>17588.04</v>
      </c>
      <c r="F112" s="322"/>
      <c r="G112" s="322">
        <f>SUM(E112/D112*100)</f>
        <v>31.920217785843924</v>
      </c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133"/>
    </row>
    <row r="113" spans="1:21" ht="12.75">
      <c r="A113" s="132" t="s">
        <v>154</v>
      </c>
      <c r="B113" s="132" t="s">
        <v>393</v>
      </c>
      <c r="C113" s="179">
        <v>0</v>
      </c>
      <c r="D113" s="132"/>
      <c r="E113" s="179">
        <v>15619.86</v>
      </c>
      <c r="F113" s="322"/>
      <c r="G113" s="322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</row>
    <row r="114" spans="1:21" ht="12.75">
      <c r="A114" s="132" t="s">
        <v>156</v>
      </c>
      <c r="B114" s="132" t="s">
        <v>394</v>
      </c>
      <c r="C114" s="179">
        <v>0</v>
      </c>
      <c r="D114" s="132"/>
      <c r="E114" s="179">
        <v>1968.18</v>
      </c>
      <c r="F114" s="322"/>
      <c r="G114" s="322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133"/>
    </row>
    <row r="115" spans="1:21" ht="12.75">
      <c r="A115" s="131" t="s">
        <v>158</v>
      </c>
      <c r="B115" s="131" t="s">
        <v>395</v>
      </c>
      <c r="C115" s="150">
        <v>0</v>
      </c>
      <c r="D115" s="150">
        <v>165770</v>
      </c>
      <c r="E115" s="150">
        <v>42634.2</v>
      </c>
      <c r="F115" s="322"/>
      <c r="G115" s="322">
        <f>SUM(E115/D115*100)</f>
        <v>25.718887615370694</v>
      </c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133"/>
    </row>
    <row r="116" spans="1:21" ht="12.75">
      <c r="A116" s="131" t="s">
        <v>160</v>
      </c>
      <c r="B116" s="131" t="s">
        <v>396</v>
      </c>
      <c r="C116" s="150">
        <v>0</v>
      </c>
      <c r="D116" s="150">
        <v>69250</v>
      </c>
      <c r="E116" s="150">
        <v>17347.52</v>
      </c>
      <c r="F116" s="322"/>
      <c r="G116" s="322">
        <f>SUM(E116/D116*100)</f>
        <v>25.050570397111915</v>
      </c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133"/>
    </row>
    <row r="117" spans="1:21" ht="12.75">
      <c r="A117" s="132" t="s">
        <v>162</v>
      </c>
      <c r="B117" s="132" t="s">
        <v>397</v>
      </c>
      <c r="C117" s="179">
        <v>0</v>
      </c>
      <c r="D117" s="132"/>
      <c r="E117" s="179">
        <v>1849.52</v>
      </c>
      <c r="F117" s="322"/>
      <c r="G117" s="322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133"/>
    </row>
    <row r="118" spans="1:21" ht="12.75">
      <c r="A118" s="132" t="s">
        <v>164</v>
      </c>
      <c r="B118" s="132" t="s">
        <v>398</v>
      </c>
      <c r="C118" s="179">
        <v>0</v>
      </c>
      <c r="D118" s="132"/>
      <c r="E118" s="179">
        <v>15498</v>
      </c>
      <c r="F118" s="322"/>
      <c r="G118" s="322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133"/>
    </row>
    <row r="119" spans="1:21" ht="12.75">
      <c r="A119" s="131" t="s">
        <v>170</v>
      </c>
      <c r="B119" s="131" t="s">
        <v>401</v>
      </c>
      <c r="C119" s="150">
        <v>0</v>
      </c>
      <c r="D119" s="150">
        <v>7850</v>
      </c>
      <c r="E119" s="150">
        <v>5135.51</v>
      </c>
      <c r="F119" s="322"/>
      <c r="G119" s="322">
        <f>SUM(E119/D119*100)</f>
        <v>65.42050955414012</v>
      </c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133"/>
    </row>
    <row r="120" spans="1:21" ht="12.75">
      <c r="A120" s="132" t="s">
        <v>172</v>
      </c>
      <c r="B120" s="132" t="s">
        <v>402</v>
      </c>
      <c r="C120" s="179">
        <v>0</v>
      </c>
      <c r="D120" s="132"/>
      <c r="E120" s="179">
        <v>4815.56</v>
      </c>
      <c r="F120" s="322"/>
      <c r="G120" s="322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133"/>
    </row>
    <row r="121" spans="1:21" ht="12.75">
      <c r="A121" s="132" t="s">
        <v>180</v>
      </c>
      <c r="B121" s="132" t="s">
        <v>464</v>
      </c>
      <c r="C121" s="179">
        <v>0</v>
      </c>
      <c r="D121" s="132"/>
      <c r="E121" s="179">
        <v>319.95</v>
      </c>
      <c r="F121" s="322"/>
      <c r="G121" s="322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133"/>
    </row>
    <row r="122" spans="1:21" ht="12.75">
      <c r="A122" s="131" t="s">
        <v>184</v>
      </c>
      <c r="B122" s="131" t="s">
        <v>406</v>
      </c>
      <c r="C122" s="150">
        <v>0</v>
      </c>
      <c r="D122" s="150">
        <v>88670</v>
      </c>
      <c r="E122" s="150">
        <v>18328.82</v>
      </c>
      <c r="F122" s="322"/>
      <c r="G122" s="322">
        <f>SUM(E122/D122*100)</f>
        <v>20.67082440509755</v>
      </c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133"/>
    </row>
    <row r="123" spans="1:21" ht="12.75">
      <c r="A123" s="132" t="s">
        <v>186</v>
      </c>
      <c r="B123" s="132" t="s">
        <v>407</v>
      </c>
      <c r="C123" s="179">
        <v>0</v>
      </c>
      <c r="D123" s="132"/>
      <c r="E123" s="179">
        <v>1687.9</v>
      </c>
      <c r="F123" s="322"/>
      <c r="G123" s="322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133"/>
    </row>
    <row r="124" spans="1:21" ht="12.75">
      <c r="A124" s="132" t="s">
        <v>190</v>
      </c>
      <c r="B124" s="132" t="s">
        <v>409</v>
      </c>
      <c r="C124" s="179">
        <v>0</v>
      </c>
      <c r="D124" s="132"/>
      <c r="E124" s="179">
        <v>1960.92</v>
      </c>
      <c r="F124" s="322"/>
      <c r="G124" s="322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133"/>
    </row>
    <row r="125" spans="1:21" ht="12.75">
      <c r="A125" s="132" t="s">
        <v>198</v>
      </c>
      <c r="B125" s="132" t="s">
        <v>413</v>
      </c>
      <c r="C125" s="179">
        <v>0</v>
      </c>
      <c r="D125" s="132"/>
      <c r="E125" s="179">
        <v>4510</v>
      </c>
      <c r="F125" s="322"/>
      <c r="G125" s="322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133"/>
    </row>
    <row r="126" spans="1:21" ht="12.75">
      <c r="A126" s="132" t="s">
        <v>200</v>
      </c>
      <c r="B126" s="132" t="s">
        <v>414</v>
      </c>
      <c r="C126" s="179">
        <v>0</v>
      </c>
      <c r="D126" s="132"/>
      <c r="E126" s="179">
        <v>2177.5</v>
      </c>
      <c r="F126" s="322"/>
      <c r="G126" s="322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133"/>
    </row>
    <row r="127" spans="1:21" ht="12.75">
      <c r="A127" s="132" t="s">
        <v>202</v>
      </c>
      <c r="B127" s="132" t="s">
        <v>415</v>
      </c>
      <c r="C127" s="179">
        <v>0</v>
      </c>
      <c r="D127" s="132"/>
      <c r="E127" s="179">
        <v>7992.5</v>
      </c>
      <c r="F127" s="322"/>
      <c r="G127" s="322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133"/>
    </row>
    <row r="128" spans="1:21" ht="12.75">
      <c r="A128" s="131" t="s">
        <v>207</v>
      </c>
      <c r="B128" s="131" t="s">
        <v>417</v>
      </c>
      <c r="C128" s="179">
        <v>0</v>
      </c>
      <c r="D128" s="150">
        <v>0</v>
      </c>
      <c r="E128" s="150">
        <v>1822.35</v>
      </c>
      <c r="F128" s="322"/>
      <c r="G128" s="322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133"/>
    </row>
    <row r="129" spans="1:21" ht="12.75">
      <c r="A129" s="132" t="s">
        <v>213</v>
      </c>
      <c r="B129" s="132" t="s">
        <v>419</v>
      </c>
      <c r="C129" s="179">
        <v>0</v>
      </c>
      <c r="D129" s="132"/>
      <c r="E129" s="179">
        <v>307.35</v>
      </c>
      <c r="F129" s="322"/>
      <c r="G129" s="322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133"/>
    </row>
    <row r="130" spans="1:21" ht="12.75">
      <c r="A130" s="132" t="s">
        <v>217</v>
      </c>
      <c r="B130" s="132" t="s">
        <v>420</v>
      </c>
      <c r="C130" s="179">
        <v>0</v>
      </c>
      <c r="D130" s="132"/>
      <c r="E130" s="179">
        <v>1515</v>
      </c>
      <c r="F130" s="322"/>
      <c r="G130" s="322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133"/>
    </row>
    <row r="131" spans="1:21" ht="12.75">
      <c r="A131" s="131" t="s">
        <v>222</v>
      </c>
      <c r="B131" s="131" t="s">
        <v>421</v>
      </c>
      <c r="C131" s="150">
        <v>0</v>
      </c>
      <c r="D131" s="150">
        <v>480</v>
      </c>
      <c r="E131" s="150">
        <v>598.54</v>
      </c>
      <c r="F131" s="322"/>
      <c r="G131" s="322">
        <f>SUM(E131/D131*100)</f>
        <v>124.69583333333331</v>
      </c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133"/>
      <c r="U131" s="133"/>
    </row>
    <row r="132" spans="1:21" ht="12.75">
      <c r="A132" s="131" t="s">
        <v>231</v>
      </c>
      <c r="B132" s="131" t="s">
        <v>423</v>
      </c>
      <c r="C132" s="150">
        <v>0</v>
      </c>
      <c r="D132" s="150">
        <v>480</v>
      </c>
      <c r="E132" s="150">
        <v>598.54</v>
      </c>
      <c r="F132" s="322"/>
      <c r="G132" s="322">
        <f>SUM(E132/D132*100)</f>
        <v>124.69583333333331</v>
      </c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133"/>
    </row>
    <row r="133" spans="1:21" ht="12.75">
      <c r="A133" s="132" t="s">
        <v>233</v>
      </c>
      <c r="B133" s="132" t="s">
        <v>424</v>
      </c>
      <c r="C133" s="179">
        <v>0</v>
      </c>
      <c r="D133" s="132"/>
      <c r="E133" s="179">
        <v>598.54</v>
      </c>
      <c r="F133" s="322"/>
      <c r="G133" s="322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133"/>
    </row>
    <row r="134" spans="1:21" ht="12.75">
      <c r="A134" s="131" t="s">
        <v>287</v>
      </c>
      <c r="B134" s="131" t="s">
        <v>444</v>
      </c>
      <c r="C134" s="150">
        <v>0</v>
      </c>
      <c r="D134" s="150">
        <v>6500</v>
      </c>
      <c r="E134" s="150">
        <v>6887</v>
      </c>
      <c r="F134" s="322"/>
      <c r="G134" s="322">
        <f>SUM(E134/D134*100)</f>
        <v>105.95384615384616</v>
      </c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133"/>
    </row>
    <row r="135" spans="1:21" ht="12.75">
      <c r="A135" s="131" t="s">
        <v>296</v>
      </c>
      <c r="B135" s="131" t="s">
        <v>445</v>
      </c>
      <c r="C135" s="150">
        <v>0</v>
      </c>
      <c r="D135" s="150">
        <v>6500</v>
      </c>
      <c r="E135" s="150">
        <v>6887</v>
      </c>
      <c r="F135" s="322"/>
      <c r="G135" s="322">
        <f>SUM(E135/D135*100)</f>
        <v>105.95384615384616</v>
      </c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133"/>
      <c r="U135" s="133"/>
    </row>
    <row r="136" spans="1:21" ht="12.75">
      <c r="A136" s="132" t="s">
        <v>298</v>
      </c>
      <c r="B136" s="132" t="s">
        <v>446</v>
      </c>
      <c r="C136" s="179">
        <v>0</v>
      </c>
      <c r="D136" s="132"/>
      <c r="E136" s="179">
        <v>6887</v>
      </c>
      <c r="F136" s="322"/>
      <c r="G136" s="32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133"/>
      <c r="U136" s="133"/>
    </row>
    <row r="137" spans="1:21" ht="12.75">
      <c r="A137" s="112" t="s">
        <v>465</v>
      </c>
      <c r="B137" s="112"/>
      <c r="C137" s="113">
        <f>SUM(C138+C179+C234+C290+C323)</f>
        <v>12922543.820000002</v>
      </c>
      <c r="D137" s="113">
        <f>SUM(D138+D179+D234+D290+D323)</f>
        <v>29384527</v>
      </c>
      <c r="E137" s="113">
        <f>SUM(E138+E179+E234+E290+E323)</f>
        <v>13994043.76</v>
      </c>
      <c r="F137" s="324">
        <f t="shared" si="4"/>
        <v>108.29171063317777</v>
      </c>
      <c r="G137" s="325">
        <f>SUM(E137/D137*100)</f>
        <v>47.62385237645649</v>
      </c>
      <c r="H137" s="306"/>
      <c r="I137" s="306"/>
      <c r="J137" s="306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133"/>
    </row>
    <row r="138" spans="1:21" ht="12.75">
      <c r="A138" s="114" t="s">
        <v>466</v>
      </c>
      <c r="B138" s="114"/>
      <c r="C138" s="115">
        <f>SUM(C140+C143+C145+C149+C152+C156+C164+C166+C171+C174+C176)</f>
        <v>901952.5499999999</v>
      </c>
      <c r="D138" s="115">
        <f>SUM(D140+D143+D145+D149+D152+D156+D164+D166+D171+D174+D176)</f>
        <v>2288670</v>
      </c>
      <c r="E138" s="115">
        <f>SUM(E140+E143+E145+E149+E152+E156+E164+E166+E171+E174+E176)</f>
        <v>970489.1499999999</v>
      </c>
      <c r="F138" s="326">
        <f t="shared" si="4"/>
        <v>107.59869241458433</v>
      </c>
      <c r="G138" s="327">
        <f>SUM(E138/D138*100)</f>
        <v>42.40406655393743</v>
      </c>
      <c r="H138" s="306"/>
      <c r="I138" s="306"/>
      <c r="J138" s="306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133"/>
    </row>
    <row r="139" spans="1:21" ht="12.75">
      <c r="A139" s="131" t="s">
        <v>138</v>
      </c>
      <c r="B139" s="131" t="s">
        <v>386</v>
      </c>
      <c r="C139" s="150">
        <f>SUM(C140+C143+C145)</f>
        <v>623138.73</v>
      </c>
      <c r="D139" s="150">
        <v>1428000</v>
      </c>
      <c r="E139" s="150">
        <v>691343.94</v>
      </c>
      <c r="F139" s="328">
        <f t="shared" si="4"/>
        <v>110.94542943912344</v>
      </c>
      <c r="G139" s="329">
        <f>SUM(E139/D139*100)</f>
        <v>48.413441176470585</v>
      </c>
      <c r="H139" s="306"/>
      <c r="I139" s="306"/>
      <c r="J139" s="306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133"/>
    </row>
    <row r="140" spans="1:21" ht="12.75">
      <c r="A140" s="131" t="s">
        <v>140</v>
      </c>
      <c r="B140" s="131" t="s">
        <v>387</v>
      </c>
      <c r="C140" s="150">
        <f>SUM(C141:C142)</f>
        <v>520723.6</v>
      </c>
      <c r="D140" s="150">
        <v>1185000</v>
      </c>
      <c r="E140" s="150">
        <v>571539.19</v>
      </c>
      <c r="F140" s="328">
        <f t="shared" si="4"/>
        <v>109.75864931030588</v>
      </c>
      <c r="G140" s="329">
        <f>SUM(E140/D140*100)</f>
        <v>48.2311552742616</v>
      </c>
      <c r="H140" s="306"/>
      <c r="I140" s="306"/>
      <c r="J140" s="306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133"/>
    </row>
    <row r="141" spans="1:21" ht="12.75">
      <c r="A141" s="132" t="s">
        <v>142</v>
      </c>
      <c r="B141" s="132" t="s">
        <v>388</v>
      </c>
      <c r="C141" s="179">
        <v>520723.6</v>
      </c>
      <c r="D141" s="132"/>
      <c r="E141" s="179">
        <v>568256.06</v>
      </c>
      <c r="F141" s="328">
        <f t="shared" si="4"/>
        <v>109.12815551282871</v>
      </c>
      <c r="G141" s="329"/>
      <c r="H141" s="306"/>
      <c r="I141" s="306"/>
      <c r="J141" s="306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133"/>
    </row>
    <row r="142" spans="1:21" ht="12.75">
      <c r="A142" s="132" t="s">
        <v>145</v>
      </c>
      <c r="B142" s="132" t="s">
        <v>389</v>
      </c>
      <c r="C142" s="184">
        <v>0</v>
      </c>
      <c r="D142" s="132"/>
      <c r="E142" s="179">
        <v>3283.13</v>
      </c>
      <c r="F142" s="328"/>
      <c r="G142" s="329"/>
      <c r="H142" s="306"/>
      <c r="I142" s="306"/>
      <c r="J142" s="306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133"/>
    </row>
    <row r="143" spans="1:21" ht="12.75">
      <c r="A143" s="131" t="s">
        <v>149</v>
      </c>
      <c r="B143" s="131" t="s">
        <v>391</v>
      </c>
      <c r="C143" s="150">
        <v>15000</v>
      </c>
      <c r="D143" s="150">
        <v>39000</v>
      </c>
      <c r="E143" s="150">
        <v>21500</v>
      </c>
      <c r="F143" s="328">
        <f t="shared" si="4"/>
        <v>143.33333333333334</v>
      </c>
      <c r="G143" s="329">
        <f>SUM(E143/D143*100)</f>
        <v>55.12820512820513</v>
      </c>
      <c r="H143" s="306"/>
      <c r="I143" s="306"/>
      <c r="J143" s="306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133"/>
    </row>
    <row r="144" spans="1:21" ht="12.75">
      <c r="A144" s="132" t="s">
        <v>151</v>
      </c>
      <c r="B144" s="132" t="s">
        <v>391</v>
      </c>
      <c r="C144" s="179">
        <v>15000</v>
      </c>
      <c r="D144" s="132"/>
      <c r="E144" s="179">
        <v>21500</v>
      </c>
      <c r="F144" s="328">
        <f t="shared" si="4"/>
        <v>143.33333333333334</v>
      </c>
      <c r="G144" s="329"/>
      <c r="H144" s="306"/>
      <c r="I144" s="306"/>
      <c r="J144" s="306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/>
      <c r="U144" s="133"/>
    </row>
    <row r="145" spans="1:21" ht="12.75">
      <c r="A145" s="131" t="s">
        <v>152</v>
      </c>
      <c r="B145" s="131" t="s">
        <v>392</v>
      </c>
      <c r="C145" s="150">
        <f>SUM(C146:C147)</f>
        <v>87415.13</v>
      </c>
      <c r="D145" s="150">
        <v>204000</v>
      </c>
      <c r="E145" s="150">
        <v>98304.75</v>
      </c>
      <c r="F145" s="328">
        <f t="shared" si="4"/>
        <v>112.45736293019297</v>
      </c>
      <c r="G145" s="329">
        <f>SUM(E145/D145*100)</f>
        <v>48.18860294117647</v>
      </c>
      <c r="H145" s="306"/>
      <c r="I145" s="306"/>
      <c r="J145" s="306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133"/>
    </row>
    <row r="146" spans="1:21" ht="12.75">
      <c r="A146" s="132" t="s">
        <v>154</v>
      </c>
      <c r="B146" s="132" t="s">
        <v>393</v>
      </c>
      <c r="C146" s="179">
        <v>78697.08</v>
      </c>
      <c r="D146" s="132"/>
      <c r="E146" s="179">
        <v>88588.54</v>
      </c>
      <c r="F146" s="328">
        <f t="shared" si="4"/>
        <v>112.56903051549052</v>
      </c>
      <c r="G146" s="329"/>
      <c r="H146" s="306"/>
      <c r="I146" s="306"/>
      <c r="J146" s="306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/>
      <c r="U146" s="133"/>
    </row>
    <row r="147" spans="1:21" ht="12.75">
      <c r="A147" s="132" t="s">
        <v>156</v>
      </c>
      <c r="B147" s="132" t="s">
        <v>394</v>
      </c>
      <c r="C147" s="179">
        <v>8718.05</v>
      </c>
      <c r="D147" s="132"/>
      <c r="E147" s="179">
        <v>9716.21</v>
      </c>
      <c r="F147" s="328">
        <f t="shared" si="4"/>
        <v>111.44934933844151</v>
      </c>
      <c r="G147" s="329"/>
      <c r="H147" s="306"/>
      <c r="I147" s="306"/>
      <c r="J147" s="306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133"/>
    </row>
    <row r="148" spans="1:21" ht="12.75">
      <c r="A148" s="131" t="s">
        <v>158</v>
      </c>
      <c r="B148" s="131" t="s">
        <v>395</v>
      </c>
      <c r="C148" s="150">
        <f>SUM(C149+C152+C156+C164+C166)</f>
        <v>241274.43</v>
      </c>
      <c r="D148" s="150">
        <v>597170</v>
      </c>
      <c r="E148" s="150">
        <v>231083.39</v>
      </c>
      <c r="F148" s="328">
        <f t="shared" si="4"/>
        <v>95.77616243876321</v>
      </c>
      <c r="G148" s="329">
        <f>SUM(E148/D148*100)</f>
        <v>38.696416430832095</v>
      </c>
      <c r="H148" s="306"/>
      <c r="I148" s="306"/>
      <c r="J148" s="306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  <c r="U148" s="133"/>
    </row>
    <row r="149" spans="1:21" ht="12.75">
      <c r="A149" s="131" t="s">
        <v>160</v>
      </c>
      <c r="B149" s="131" t="s">
        <v>396</v>
      </c>
      <c r="C149" s="150">
        <f>SUM(C150:C151)</f>
        <v>20950.21</v>
      </c>
      <c r="D149" s="150">
        <v>47100</v>
      </c>
      <c r="E149" s="150">
        <v>16302.95</v>
      </c>
      <c r="F149" s="328">
        <f t="shared" si="4"/>
        <v>77.81759705511307</v>
      </c>
      <c r="G149" s="329">
        <f>SUM(E149/D149*100)</f>
        <v>34.61348195329087</v>
      </c>
      <c r="H149" s="306"/>
      <c r="I149" s="306"/>
      <c r="J149" s="306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133"/>
    </row>
    <row r="150" spans="1:21" ht="12.75">
      <c r="A150" s="132" t="s">
        <v>162</v>
      </c>
      <c r="B150" s="132" t="s">
        <v>397</v>
      </c>
      <c r="C150" s="179">
        <v>9976.21</v>
      </c>
      <c r="D150" s="132"/>
      <c r="E150" s="179">
        <v>5348.95</v>
      </c>
      <c r="F150" s="328">
        <f t="shared" si="4"/>
        <v>53.61705497378263</v>
      </c>
      <c r="G150" s="329"/>
      <c r="H150" s="306"/>
      <c r="I150" s="306"/>
      <c r="J150" s="306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133"/>
    </row>
    <row r="151" spans="1:21" ht="12.75">
      <c r="A151" s="132" t="s">
        <v>164</v>
      </c>
      <c r="B151" s="132" t="s">
        <v>398</v>
      </c>
      <c r="C151" s="179">
        <v>10974</v>
      </c>
      <c r="D151" s="132"/>
      <c r="E151" s="179">
        <v>10954</v>
      </c>
      <c r="F151" s="328">
        <f t="shared" si="4"/>
        <v>99.81775104793147</v>
      </c>
      <c r="G151" s="329"/>
      <c r="H151" s="306"/>
      <c r="I151" s="306"/>
      <c r="J151" s="306"/>
      <c r="K151" s="133"/>
      <c r="L151" s="133"/>
      <c r="M151" s="133"/>
      <c r="N151" s="133"/>
      <c r="O151" s="133"/>
      <c r="P151" s="133"/>
      <c r="Q151" s="133"/>
      <c r="R151" s="133"/>
      <c r="S151" s="133"/>
      <c r="T151" s="133"/>
      <c r="U151" s="133"/>
    </row>
    <row r="152" spans="1:21" ht="12.75">
      <c r="A152" s="131" t="s">
        <v>170</v>
      </c>
      <c r="B152" s="131" t="s">
        <v>401</v>
      </c>
      <c r="C152" s="150">
        <f>SUM(C153:C155)</f>
        <v>22937.72</v>
      </c>
      <c r="D152" s="150">
        <v>69050</v>
      </c>
      <c r="E152" s="150">
        <v>36161.9</v>
      </c>
      <c r="F152" s="328">
        <f t="shared" si="4"/>
        <v>157.6525478556718</v>
      </c>
      <c r="G152" s="329">
        <f>SUM(E152/D152*100)</f>
        <v>52.37060101375815</v>
      </c>
      <c r="H152" s="306"/>
      <c r="I152" s="306"/>
      <c r="J152" s="306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133"/>
    </row>
    <row r="153" spans="1:21" ht="12.75">
      <c r="A153" s="132" t="s">
        <v>172</v>
      </c>
      <c r="B153" s="132" t="s">
        <v>402</v>
      </c>
      <c r="C153" s="179">
        <v>16283.18</v>
      </c>
      <c r="D153" s="132"/>
      <c r="E153" s="179">
        <v>28580.6</v>
      </c>
      <c r="F153" s="328">
        <f t="shared" si="4"/>
        <v>175.52222600253756</v>
      </c>
      <c r="G153" s="329"/>
      <c r="H153" s="306"/>
      <c r="I153" s="306"/>
      <c r="J153" s="306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133"/>
    </row>
    <row r="154" spans="1:21" ht="12.75">
      <c r="A154" s="132" t="s">
        <v>176</v>
      </c>
      <c r="B154" s="132" t="s">
        <v>403</v>
      </c>
      <c r="C154" s="179">
        <v>5384.56</v>
      </c>
      <c r="D154" s="132"/>
      <c r="E154" s="179">
        <v>5040.48</v>
      </c>
      <c r="F154" s="328">
        <f t="shared" si="4"/>
        <v>93.60987713016475</v>
      </c>
      <c r="G154" s="329"/>
      <c r="H154" s="306"/>
      <c r="I154" s="306"/>
      <c r="J154" s="306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133"/>
    </row>
    <row r="155" spans="1:21" ht="12.75">
      <c r="A155" s="132" t="s">
        <v>178</v>
      </c>
      <c r="B155" s="132" t="s">
        <v>404</v>
      </c>
      <c r="C155" s="179">
        <v>1269.98</v>
      </c>
      <c r="D155" s="132"/>
      <c r="E155" s="179">
        <v>2540.82</v>
      </c>
      <c r="F155" s="328">
        <f t="shared" si="4"/>
        <v>200.06771760185202</v>
      </c>
      <c r="G155" s="329"/>
      <c r="H155" s="306"/>
      <c r="I155" s="306"/>
      <c r="J155" s="306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133"/>
    </row>
    <row r="156" spans="1:21" ht="12.75">
      <c r="A156" s="131" t="s">
        <v>184</v>
      </c>
      <c r="B156" s="131" t="s">
        <v>406</v>
      </c>
      <c r="C156" s="150">
        <f>SUM(C157:C163)</f>
        <v>192335.55</v>
      </c>
      <c r="D156" s="150">
        <v>459920</v>
      </c>
      <c r="E156" s="150">
        <v>155684.25</v>
      </c>
      <c r="F156" s="328">
        <f aca="true" t="shared" si="5" ref="F156:F219">SUM(E156/C156*100)</f>
        <v>80.94408443992803</v>
      </c>
      <c r="G156" s="329">
        <f>SUM(E156/D156*100)</f>
        <v>33.85028918072708</v>
      </c>
      <c r="H156" s="306"/>
      <c r="I156" s="306"/>
      <c r="J156" s="306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133"/>
    </row>
    <row r="157" spans="1:21" ht="12.75">
      <c r="A157" s="132" t="s">
        <v>186</v>
      </c>
      <c r="B157" s="132" t="s">
        <v>407</v>
      </c>
      <c r="C157" s="179">
        <v>16649.52</v>
      </c>
      <c r="D157" s="132"/>
      <c r="E157" s="179">
        <v>11333.73</v>
      </c>
      <c r="F157" s="328">
        <f t="shared" si="5"/>
        <v>68.07241289838986</v>
      </c>
      <c r="G157" s="329"/>
      <c r="H157" s="306"/>
      <c r="I157" s="306"/>
      <c r="J157" s="306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133"/>
    </row>
    <row r="158" spans="1:21" ht="12.75">
      <c r="A158" s="132" t="s">
        <v>188</v>
      </c>
      <c r="B158" s="132" t="s">
        <v>408</v>
      </c>
      <c r="C158" s="179">
        <v>2025</v>
      </c>
      <c r="D158" s="132"/>
      <c r="E158" s="179">
        <v>1799</v>
      </c>
      <c r="F158" s="328">
        <f t="shared" si="5"/>
        <v>88.8395061728395</v>
      </c>
      <c r="G158" s="329"/>
      <c r="H158" s="306"/>
      <c r="I158" s="306"/>
      <c r="J158" s="306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133"/>
    </row>
    <row r="159" spans="1:21" ht="12.75">
      <c r="A159" s="132" t="s">
        <v>190</v>
      </c>
      <c r="B159" s="132" t="s">
        <v>409</v>
      </c>
      <c r="C159" s="179">
        <v>1648.63</v>
      </c>
      <c r="D159" s="132"/>
      <c r="E159" s="179">
        <v>1773.75</v>
      </c>
      <c r="F159" s="328">
        <f t="shared" si="5"/>
        <v>107.58933174817878</v>
      </c>
      <c r="G159" s="329"/>
      <c r="H159" s="306"/>
      <c r="I159" s="306"/>
      <c r="J159" s="306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  <c r="U159" s="133"/>
    </row>
    <row r="160" spans="1:21" ht="12.75">
      <c r="A160" s="132" t="s">
        <v>192</v>
      </c>
      <c r="B160" s="132" t="s">
        <v>410</v>
      </c>
      <c r="C160" s="179">
        <v>888.9</v>
      </c>
      <c r="D160" s="132"/>
      <c r="E160" s="179">
        <v>1291.6</v>
      </c>
      <c r="F160" s="328">
        <f t="shared" si="5"/>
        <v>145.3031837102036</v>
      </c>
      <c r="G160" s="329"/>
      <c r="H160" s="306"/>
      <c r="I160" s="306"/>
      <c r="J160" s="306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133"/>
    </row>
    <row r="161" spans="1:21" ht="12.75">
      <c r="A161" s="132" t="s">
        <v>194</v>
      </c>
      <c r="B161" s="132" t="s">
        <v>411</v>
      </c>
      <c r="C161" s="179">
        <v>5639.88</v>
      </c>
      <c r="D161" s="132"/>
      <c r="E161" s="179">
        <v>1879.96</v>
      </c>
      <c r="F161" s="328">
        <f t="shared" si="5"/>
        <v>33.33333333333333</v>
      </c>
      <c r="G161" s="329"/>
      <c r="H161" s="306"/>
      <c r="I161" s="306"/>
      <c r="J161" s="306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133"/>
    </row>
    <row r="162" spans="1:21" ht="12.75">
      <c r="A162" s="132" t="s">
        <v>198</v>
      </c>
      <c r="B162" s="132" t="s">
        <v>413</v>
      </c>
      <c r="C162" s="179">
        <v>115221.18</v>
      </c>
      <c r="D162" s="132"/>
      <c r="E162" s="179">
        <v>83001.19</v>
      </c>
      <c r="F162" s="328">
        <f t="shared" si="5"/>
        <v>72.03639990494804</v>
      </c>
      <c r="G162" s="329"/>
      <c r="H162" s="306"/>
      <c r="I162" s="306"/>
      <c r="J162" s="306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133"/>
    </row>
    <row r="163" spans="1:21" ht="12.75">
      <c r="A163" s="132" t="s">
        <v>202</v>
      </c>
      <c r="B163" s="132" t="s">
        <v>415</v>
      </c>
      <c r="C163" s="179">
        <v>50262.44</v>
      </c>
      <c r="D163" s="132"/>
      <c r="E163" s="179">
        <v>54605.02</v>
      </c>
      <c r="F163" s="328">
        <f t="shared" si="5"/>
        <v>108.63981135814336</v>
      </c>
      <c r="G163" s="329"/>
      <c r="H163" s="306"/>
      <c r="I163" s="306"/>
      <c r="J163" s="306"/>
      <c r="K163" s="133"/>
      <c r="L163" s="133"/>
      <c r="M163" s="133"/>
      <c r="N163" s="133"/>
      <c r="O163" s="133"/>
      <c r="P163" s="133"/>
      <c r="Q163" s="133"/>
      <c r="R163" s="133"/>
      <c r="S163" s="133"/>
      <c r="T163" s="133"/>
      <c r="U163" s="133"/>
    </row>
    <row r="164" spans="1:21" ht="12.75">
      <c r="A164" s="131" t="s">
        <v>204</v>
      </c>
      <c r="B164" s="131" t="s">
        <v>416</v>
      </c>
      <c r="C164" s="150">
        <v>0</v>
      </c>
      <c r="D164" s="150">
        <v>3600</v>
      </c>
      <c r="E164" s="150">
        <v>3723.56</v>
      </c>
      <c r="F164" s="328"/>
      <c r="G164" s="329">
        <f>SUM(E164/D164*100)</f>
        <v>103.43222222222221</v>
      </c>
      <c r="H164" s="306"/>
      <c r="I164" s="306"/>
      <c r="J164" s="306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133"/>
    </row>
    <row r="165" spans="1:21" ht="12.75">
      <c r="A165" s="132" t="s">
        <v>206</v>
      </c>
      <c r="B165" s="132" t="s">
        <v>416</v>
      </c>
      <c r="C165" s="179">
        <v>0</v>
      </c>
      <c r="D165" s="132"/>
      <c r="E165" s="179">
        <v>3723.56</v>
      </c>
      <c r="F165" s="328"/>
      <c r="G165" s="329"/>
      <c r="H165" s="306"/>
      <c r="I165" s="306"/>
      <c r="J165" s="306"/>
      <c r="K165" s="133"/>
      <c r="L165" s="133"/>
      <c r="M165" s="133"/>
      <c r="N165" s="133"/>
      <c r="O165" s="133"/>
      <c r="P165" s="133"/>
      <c r="Q165" s="133"/>
      <c r="R165" s="133"/>
      <c r="S165" s="133"/>
      <c r="T165" s="133"/>
      <c r="U165" s="133"/>
    </row>
    <row r="166" spans="1:21" ht="12.75">
      <c r="A166" s="131" t="s">
        <v>207</v>
      </c>
      <c r="B166" s="131" t="s">
        <v>417</v>
      </c>
      <c r="C166" s="150">
        <f>SUM(C167:C169)</f>
        <v>5050.95</v>
      </c>
      <c r="D166" s="150">
        <v>17500</v>
      </c>
      <c r="E166" s="150">
        <v>19210.73</v>
      </c>
      <c r="F166" s="328">
        <f t="shared" si="5"/>
        <v>380.33894613884513</v>
      </c>
      <c r="G166" s="329">
        <f>SUM(E166/D166*100)</f>
        <v>109.7756</v>
      </c>
      <c r="H166" s="306"/>
      <c r="I166" s="306"/>
      <c r="J166" s="306"/>
      <c r="K166" s="133"/>
      <c r="L166" s="133"/>
      <c r="M166" s="133"/>
      <c r="N166" s="133"/>
      <c r="O166" s="133"/>
      <c r="P166" s="133"/>
      <c r="Q166" s="133"/>
      <c r="R166" s="133"/>
      <c r="S166" s="133"/>
      <c r="T166" s="133"/>
      <c r="U166" s="133"/>
    </row>
    <row r="167" spans="1:21" ht="12.75">
      <c r="A167" s="132" t="s">
        <v>211</v>
      </c>
      <c r="B167" s="132" t="s">
        <v>418</v>
      </c>
      <c r="C167" s="179">
        <v>2619.02</v>
      </c>
      <c r="D167" s="132"/>
      <c r="E167" s="179">
        <v>0</v>
      </c>
      <c r="F167" s="328">
        <f t="shared" si="5"/>
        <v>0</v>
      </c>
      <c r="G167" s="329"/>
      <c r="H167" s="306"/>
      <c r="I167" s="306"/>
      <c r="J167" s="306"/>
      <c r="K167" s="133"/>
      <c r="L167" s="133"/>
      <c r="M167" s="133"/>
      <c r="N167" s="133"/>
      <c r="O167" s="133"/>
      <c r="P167" s="133"/>
      <c r="Q167" s="133"/>
      <c r="R167" s="133"/>
      <c r="S167" s="133"/>
      <c r="T167" s="133"/>
      <c r="U167" s="133"/>
    </row>
    <row r="168" spans="1:21" ht="12.75">
      <c r="A168" s="132" t="s">
        <v>213</v>
      </c>
      <c r="B168" s="132" t="s">
        <v>419</v>
      </c>
      <c r="C168" s="179">
        <v>2331.93</v>
      </c>
      <c r="D168" s="132"/>
      <c r="E168" s="179">
        <v>19210.73</v>
      </c>
      <c r="F168" s="328">
        <f t="shared" si="5"/>
        <v>823.8124643535614</v>
      </c>
      <c r="G168" s="329"/>
      <c r="H168" s="306"/>
      <c r="I168" s="306"/>
      <c r="J168" s="306"/>
      <c r="K168" s="133"/>
      <c r="L168" s="133"/>
      <c r="M168" s="133"/>
      <c r="N168" s="133"/>
      <c r="O168" s="133"/>
      <c r="P168" s="133"/>
      <c r="Q168" s="133"/>
      <c r="R168" s="133"/>
      <c r="S168" s="133"/>
      <c r="T168" s="133"/>
      <c r="U168" s="133"/>
    </row>
    <row r="169" spans="1:21" ht="12.75">
      <c r="A169" s="130">
        <v>3294</v>
      </c>
      <c r="B169" s="132" t="s">
        <v>216</v>
      </c>
      <c r="C169" s="179">
        <v>100</v>
      </c>
      <c r="D169" s="132"/>
      <c r="E169" s="179">
        <v>0</v>
      </c>
      <c r="F169" s="328">
        <f t="shared" si="5"/>
        <v>0</v>
      </c>
      <c r="G169" s="329"/>
      <c r="H169" s="306"/>
      <c r="I169" s="306"/>
      <c r="J169" s="306"/>
      <c r="K169" s="133"/>
      <c r="L169" s="133"/>
      <c r="M169" s="133"/>
      <c r="N169" s="133"/>
      <c r="O169" s="133"/>
      <c r="P169" s="133"/>
      <c r="Q169" s="133"/>
      <c r="R169" s="133"/>
      <c r="S169" s="133"/>
      <c r="T169" s="133"/>
      <c r="U169" s="133"/>
    </row>
    <row r="170" spans="1:21" ht="12.75">
      <c r="A170" s="131" t="s">
        <v>222</v>
      </c>
      <c r="B170" s="131" t="s">
        <v>421</v>
      </c>
      <c r="C170" s="150">
        <f>SUM(C171)</f>
        <v>3438.8</v>
      </c>
      <c r="D170" s="150">
        <v>8500</v>
      </c>
      <c r="E170" s="150">
        <v>4861.12</v>
      </c>
      <c r="F170" s="328">
        <f t="shared" si="5"/>
        <v>141.3609398627428</v>
      </c>
      <c r="G170" s="329">
        <f>SUM(E170/D170*100)</f>
        <v>57.189647058823525</v>
      </c>
      <c r="H170" s="306"/>
      <c r="I170" s="306"/>
      <c r="J170" s="306"/>
      <c r="K170" s="133"/>
      <c r="L170" s="133"/>
      <c r="M170" s="133"/>
      <c r="N170" s="133"/>
      <c r="O170" s="133"/>
      <c r="P170" s="133"/>
      <c r="Q170" s="133"/>
      <c r="R170" s="133"/>
      <c r="S170" s="133"/>
      <c r="T170" s="133"/>
      <c r="U170" s="133"/>
    </row>
    <row r="171" spans="1:21" ht="12.75">
      <c r="A171" s="131" t="s">
        <v>231</v>
      </c>
      <c r="B171" s="131" t="s">
        <v>423</v>
      </c>
      <c r="C171" s="150">
        <f>SUM(C172)</f>
        <v>3438.8</v>
      </c>
      <c r="D171" s="150">
        <v>8500</v>
      </c>
      <c r="E171" s="150">
        <v>4861.12</v>
      </c>
      <c r="F171" s="328">
        <f t="shared" si="5"/>
        <v>141.3609398627428</v>
      </c>
      <c r="G171" s="329">
        <f>SUM(E171/D171*100)</f>
        <v>57.189647058823525</v>
      </c>
      <c r="H171" s="306"/>
      <c r="I171" s="306"/>
      <c r="J171" s="306"/>
      <c r="K171" s="133"/>
      <c r="L171" s="133"/>
      <c r="M171" s="133"/>
      <c r="N171" s="133"/>
      <c r="O171" s="133"/>
      <c r="P171" s="133"/>
      <c r="Q171" s="133"/>
      <c r="R171" s="133"/>
      <c r="S171" s="133"/>
      <c r="T171" s="133"/>
      <c r="U171" s="133"/>
    </row>
    <row r="172" spans="1:21" ht="12.75">
      <c r="A172" s="132" t="s">
        <v>233</v>
      </c>
      <c r="B172" s="132" t="s">
        <v>424</v>
      </c>
      <c r="C172" s="179">
        <v>3438.8</v>
      </c>
      <c r="D172" s="132"/>
      <c r="E172" s="179">
        <v>4861.12</v>
      </c>
      <c r="F172" s="328">
        <f t="shared" si="5"/>
        <v>141.3609398627428</v>
      </c>
      <c r="G172" s="329"/>
      <c r="H172" s="306"/>
      <c r="I172" s="306"/>
      <c r="J172" s="306"/>
      <c r="K172" s="133"/>
      <c r="L172" s="133"/>
      <c r="M172" s="133"/>
      <c r="N172" s="133"/>
      <c r="O172" s="133"/>
      <c r="P172" s="133"/>
      <c r="Q172" s="133"/>
      <c r="R172" s="133"/>
      <c r="S172" s="133"/>
      <c r="T172" s="133"/>
      <c r="U172" s="133"/>
    </row>
    <row r="173" spans="1:21" ht="12.75">
      <c r="A173" s="131" t="s">
        <v>287</v>
      </c>
      <c r="B173" s="131" t="s">
        <v>444</v>
      </c>
      <c r="C173" s="150">
        <f>SUM(C174+C176)</f>
        <v>34100.59</v>
      </c>
      <c r="D173" s="150">
        <v>255000</v>
      </c>
      <c r="E173" s="150">
        <v>43200.7</v>
      </c>
      <c r="F173" s="328">
        <f t="shared" si="5"/>
        <v>126.68607786551493</v>
      </c>
      <c r="G173" s="329">
        <f>SUM(E173/D173*100)</f>
        <v>16.941450980392155</v>
      </c>
      <c r="H173" s="306"/>
      <c r="I173" s="306"/>
      <c r="J173" s="306"/>
      <c r="K173" s="133"/>
      <c r="L173" s="133"/>
      <c r="M173" s="133"/>
      <c r="N173" s="133"/>
      <c r="O173" s="133"/>
      <c r="P173" s="133"/>
      <c r="Q173" s="133"/>
      <c r="R173" s="133"/>
      <c r="S173" s="133"/>
      <c r="T173" s="133"/>
      <c r="U173" s="133"/>
    </row>
    <row r="174" spans="1:21" ht="12.75">
      <c r="A174" s="131" t="s">
        <v>296</v>
      </c>
      <c r="B174" s="131" t="s">
        <v>445</v>
      </c>
      <c r="C174" s="150">
        <v>8614.88</v>
      </c>
      <c r="D174" s="150">
        <v>76000</v>
      </c>
      <c r="E174" s="150">
        <v>9047.83</v>
      </c>
      <c r="F174" s="328">
        <f t="shared" si="5"/>
        <v>105.02560685697307</v>
      </c>
      <c r="G174" s="329">
        <f>SUM(E174/D174*100)</f>
        <v>11.90503947368421</v>
      </c>
      <c r="H174" s="306"/>
      <c r="I174" s="306"/>
      <c r="J174" s="306"/>
      <c r="K174" s="133"/>
      <c r="L174" s="133"/>
      <c r="M174" s="133"/>
      <c r="N174" s="133"/>
      <c r="O174" s="133"/>
      <c r="P174" s="133"/>
      <c r="Q174" s="133"/>
      <c r="R174" s="133"/>
      <c r="S174" s="133"/>
      <c r="T174" s="133"/>
      <c r="U174" s="133"/>
    </row>
    <row r="175" spans="1:21" ht="12.75">
      <c r="A175" s="132" t="s">
        <v>298</v>
      </c>
      <c r="B175" s="132" t="s">
        <v>446</v>
      </c>
      <c r="C175" s="179">
        <v>8614.88</v>
      </c>
      <c r="D175" s="132"/>
      <c r="E175" s="179">
        <v>9047.83</v>
      </c>
      <c r="F175" s="328">
        <f t="shared" si="5"/>
        <v>105.02560685697307</v>
      </c>
      <c r="G175" s="329"/>
      <c r="H175" s="306"/>
      <c r="I175" s="306"/>
      <c r="J175" s="306"/>
      <c r="K175" s="133"/>
      <c r="L175" s="133"/>
      <c r="M175" s="133"/>
      <c r="N175" s="133"/>
      <c r="O175" s="133"/>
      <c r="P175" s="133"/>
      <c r="Q175" s="133"/>
      <c r="R175" s="133"/>
      <c r="S175" s="133"/>
      <c r="T175" s="133"/>
      <c r="U175" s="133"/>
    </row>
    <row r="176" spans="1:21" ht="12.75">
      <c r="A176" s="131" t="s">
        <v>308</v>
      </c>
      <c r="B176" s="131" t="s">
        <v>309</v>
      </c>
      <c r="C176" s="150">
        <v>25485.71</v>
      </c>
      <c r="D176" s="150">
        <v>179000</v>
      </c>
      <c r="E176" s="150">
        <v>34152.87</v>
      </c>
      <c r="F176" s="328">
        <f t="shared" si="5"/>
        <v>134.007920517027</v>
      </c>
      <c r="G176" s="329">
        <f>SUM(E176/D176*100)</f>
        <v>19.079815642458104</v>
      </c>
      <c r="H176" s="306"/>
      <c r="I176" s="306"/>
      <c r="J176" s="306"/>
      <c r="K176" s="133"/>
      <c r="L176" s="133"/>
      <c r="M176" s="133"/>
      <c r="N176" s="133"/>
      <c r="O176" s="133"/>
      <c r="P176" s="133"/>
      <c r="Q176" s="133"/>
      <c r="R176" s="133"/>
      <c r="S176" s="133"/>
      <c r="T176" s="133"/>
      <c r="U176" s="133"/>
    </row>
    <row r="177" spans="1:21" ht="12.75">
      <c r="A177" s="132" t="s">
        <v>310</v>
      </c>
      <c r="B177" s="132" t="s">
        <v>475</v>
      </c>
      <c r="C177" s="179">
        <v>25485.71</v>
      </c>
      <c r="D177" s="132"/>
      <c r="E177" s="179">
        <v>20652.87</v>
      </c>
      <c r="F177" s="328">
        <f t="shared" si="5"/>
        <v>81.03705959143379</v>
      </c>
      <c r="G177" s="329"/>
      <c r="H177" s="306"/>
      <c r="I177" s="306"/>
      <c r="J177" s="306"/>
      <c r="K177" s="133"/>
      <c r="L177" s="133"/>
      <c r="M177" s="133"/>
      <c r="N177" s="133"/>
      <c r="O177" s="133"/>
      <c r="P177" s="133"/>
      <c r="Q177" s="133"/>
      <c r="R177" s="133"/>
      <c r="S177" s="133"/>
      <c r="T177" s="133"/>
      <c r="U177" s="133"/>
    </row>
    <row r="178" spans="1:21" ht="12.75">
      <c r="A178" s="132" t="s">
        <v>312</v>
      </c>
      <c r="B178" s="132" t="s">
        <v>313</v>
      </c>
      <c r="C178" s="179">
        <v>0</v>
      </c>
      <c r="D178" s="132"/>
      <c r="E178" s="179">
        <v>13500</v>
      </c>
      <c r="F178" s="328"/>
      <c r="G178" s="329"/>
      <c r="H178" s="306"/>
      <c r="I178" s="306"/>
      <c r="J178" s="306"/>
      <c r="K178" s="133"/>
      <c r="L178" s="133"/>
      <c r="M178" s="133"/>
      <c r="N178" s="133"/>
      <c r="O178" s="133"/>
      <c r="P178" s="133"/>
      <c r="Q178" s="133"/>
      <c r="R178" s="133"/>
      <c r="S178" s="133"/>
      <c r="T178" s="133"/>
      <c r="U178" s="133"/>
    </row>
    <row r="179" spans="1:21" ht="12.75">
      <c r="A179" s="114" t="s">
        <v>471</v>
      </c>
      <c r="B179" s="114"/>
      <c r="C179" s="115">
        <f>SUM(C181+C183+C185+C189+C194+C201+C211+C213+C220+C224+C228+C232)</f>
        <v>2165443.6999999997</v>
      </c>
      <c r="D179" s="115">
        <f>SUM(D181+D183+D185+D189+D194+D201+D211+D213+D220+D224+D228+D232)</f>
        <v>4936397</v>
      </c>
      <c r="E179" s="115">
        <f>SUM(E181+E183+E185+E189+E194+E201+E211+E213+E220+E224+E228+E232)</f>
        <v>2327061.2</v>
      </c>
      <c r="F179" s="326">
        <f t="shared" si="5"/>
        <v>107.46348196445838</v>
      </c>
      <c r="G179" s="327">
        <f>SUM(E179/D179*100)</f>
        <v>47.14088433324954</v>
      </c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133"/>
      <c r="U179" s="133"/>
    </row>
    <row r="180" spans="1:21" ht="12.75">
      <c r="A180" s="131" t="s">
        <v>138</v>
      </c>
      <c r="B180" s="131" t="s">
        <v>386</v>
      </c>
      <c r="C180" s="150">
        <f>SUM(C181+C183+C185)</f>
        <v>526953.62</v>
      </c>
      <c r="D180" s="150">
        <v>1175400</v>
      </c>
      <c r="E180" s="150">
        <v>643408.1</v>
      </c>
      <c r="F180" s="328">
        <f t="shared" si="5"/>
        <v>122.09956921825491</v>
      </c>
      <c r="G180" s="329">
        <f>SUM(E180/D180*100)</f>
        <v>54.73950144631614</v>
      </c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133"/>
      <c r="T180" s="133"/>
      <c r="U180" s="133"/>
    </row>
    <row r="181" spans="1:21" ht="12.75">
      <c r="A181" s="131" t="s">
        <v>140</v>
      </c>
      <c r="B181" s="131" t="s">
        <v>387</v>
      </c>
      <c r="C181" s="150">
        <f>SUM(C182)</f>
        <v>435584.09</v>
      </c>
      <c r="D181" s="150">
        <v>1003230</v>
      </c>
      <c r="E181" s="150">
        <v>545699.93</v>
      </c>
      <c r="F181" s="328">
        <f t="shared" si="5"/>
        <v>125.28004179399666</v>
      </c>
      <c r="G181" s="329">
        <f>SUM(E181/D181*100)</f>
        <v>54.39429941289635</v>
      </c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133"/>
      <c r="T181" s="133"/>
      <c r="U181" s="133"/>
    </row>
    <row r="182" spans="1:21" ht="12.75">
      <c r="A182" s="132" t="s">
        <v>142</v>
      </c>
      <c r="B182" s="132" t="s">
        <v>388</v>
      </c>
      <c r="C182" s="179">
        <v>435584.09</v>
      </c>
      <c r="D182" s="132"/>
      <c r="E182" s="179">
        <v>545699.93</v>
      </c>
      <c r="F182" s="328">
        <f t="shared" si="5"/>
        <v>125.28004179399666</v>
      </c>
      <c r="G182" s="329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133"/>
      <c r="T182" s="133"/>
      <c r="U182" s="133"/>
    </row>
    <row r="183" spans="1:21" ht="12.75">
      <c r="A183" s="131" t="s">
        <v>149</v>
      </c>
      <c r="B183" s="131" t="s">
        <v>391</v>
      </c>
      <c r="C183" s="150">
        <v>0</v>
      </c>
      <c r="D183" s="150">
        <v>0</v>
      </c>
      <c r="E183" s="150">
        <v>5500</v>
      </c>
      <c r="F183" s="328"/>
      <c r="G183" s="329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133"/>
      <c r="T183" s="133"/>
      <c r="U183" s="133"/>
    </row>
    <row r="184" spans="1:21" ht="12.75">
      <c r="A184" s="132" t="s">
        <v>151</v>
      </c>
      <c r="B184" s="132" t="s">
        <v>391</v>
      </c>
      <c r="C184" s="179">
        <v>0</v>
      </c>
      <c r="D184" s="132"/>
      <c r="E184" s="179">
        <v>5500</v>
      </c>
      <c r="F184" s="328"/>
      <c r="G184" s="329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133"/>
      <c r="T184" s="133"/>
      <c r="U184" s="133"/>
    </row>
    <row r="185" spans="1:21" ht="12.75">
      <c r="A185" s="131" t="s">
        <v>152</v>
      </c>
      <c r="B185" s="131" t="s">
        <v>392</v>
      </c>
      <c r="C185" s="150">
        <f>SUM(C186:C187)</f>
        <v>91369.53</v>
      </c>
      <c r="D185" s="150">
        <v>172170</v>
      </c>
      <c r="E185" s="150">
        <v>92208.17</v>
      </c>
      <c r="F185" s="328">
        <f t="shared" si="5"/>
        <v>100.91785521934938</v>
      </c>
      <c r="G185" s="329">
        <f>SUM(E185/D185*100)</f>
        <v>53.55646744496718</v>
      </c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133"/>
      <c r="T185" s="133"/>
      <c r="U185" s="133"/>
    </row>
    <row r="186" spans="1:21" ht="12.75">
      <c r="A186" s="132" t="s">
        <v>154</v>
      </c>
      <c r="B186" s="132" t="s">
        <v>393</v>
      </c>
      <c r="C186" s="179">
        <v>83189.97</v>
      </c>
      <c r="D186" s="132"/>
      <c r="E186" s="179">
        <v>82196.92</v>
      </c>
      <c r="F186" s="328">
        <f t="shared" si="5"/>
        <v>98.80628638284158</v>
      </c>
      <c r="G186" s="329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133"/>
      <c r="T186" s="133"/>
      <c r="U186" s="133"/>
    </row>
    <row r="187" spans="1:21" ht="12.75">
      <c r="A187" s="132" t="s">
        <v>156</v>
      </c>
      <c r="B187" s="132" t="s">
        <v>394</v>
      </c>
      <c r="C187" s="179">
        <v>8179.56</v>
      </c>
      <c r="D187" s="132"/>
      <c r="E187" s="179">
        <v>10011.25</v>
      </c>
      <c r="F187" s="328">
        <f t="shared" si="5"/>
        <v>122.39350282900303</v>
      </c>
      <c r="G187" s="329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133"/>
      <c r="T187" s="133"/>
      <c r="U187" s="133"/>
    </row>
    <row r="188" spans="1:21" ht="12.75">
      <c r="A188" s="131" t="s">
        <v>158</v>
      </c>
      <c r="B188" s="131" t="s">
        <v>395</v>
      </c>
      <c r="C188" s="150">
        <f>SUM(C189+C194+C201+C211+C213)</f>
        <v>1540825.69</v>
      </c>
      <c r="D188" s="150">
        <v>2813110</v>
      </c>
      <c r="E188" s="150">
        <v>1462942.28</v>
      </c>
      <c r="F188" s="328">
        <f t="shared" si="5"/>
        <v>94.94534582948187</v>
      </c>
      <c r="G188" s="329">
        <f>SUM(E188/D188*100)</f>
        <v>52.004446324530505</v>
      </c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133"/>
      <c r="T188" s="133"/>
      <c r="U188" s="133"/>
    </row>
    <row r="189" spans="1:21" ht="12.75">
      <c r="A189" s="131" t="s">
        <v>160</v>
      </c>
      <c r="B189" s="131" t="s">
        <v>396</v>
      </c>
      <c r="C189" s="150">
        <f>SUM(C190:C193)</f>
        <v>230231.53</v>
      </c>
      <c r="D189" s="150">
        <v>232400</v>
      </c>
      <c r="E189" s="150">
        <v>129040.47</v>
      </c>
      <c r="F189" s="328">
        <f t="shared" si="5"/>
        <v>56.048131200796</v>
      </c>
      <c r="G189" s="329">
        <f>SUM(E189/D189*100)</f>
        <v>55.52515920826162</v>
      </c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133"/>
      <c r="T189" s="133"/>
      <c r="U189" s="133"/>
    </row>
    <row r="190" spans="1:21" ht="12.75">
      <c r="A190" s="132" t="s">
        <v>162</v>
      </c>
      <c r="B190" s="132" t="s">
        <v>397</v>
      </c>
      <c r="C190" s="179">
        <v>195563.77</v>
      </c>
      <c r="D190" s="132"/>
      <c r="E190" s="179">
        <v>106903.43</v>
      </c>
      <c r="F190" s="322">
        <f t="shared" si="5"/>
        <v>54.664230496272395</v>
      </c>
      <c r="G190" s="330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133"/>
      <c r="T190" s="133"/>
      <c r="U190" s="133"/>
    </row>
    <row r="191" spans="1:21" ht="12.75">
      <c r="A191" s="132" t="s">
        <v>164</v>
      </c>
      <c r="B191" s="132" t="s">
        <v>398</v>
      </c>
      <c r="C191" s="179">
        <v>5485.76</v>
      </c>
      <c r="D191" s="132"/>
      <c r="E191" s="179">
        <v>2331.04</v>
      </c>
      <c r="F191" s="322">
        <f t="shared" si="5"/>
        <v>42.492562561978644</v>
      </c>
      <c r="G191" s="322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133"/>
      <c r="T191" s="133"/>
      <c r="U191" s="133"/>
    </row>
    <row r="192" spans="1:21" ht="12.75">
      <c r="A192" s="132" t="s">
        <v>166</v>
      </c>
      <c r="B192" s="132" t="s">
        <v>399</v>
      </c>
      <c r="C192" s="179">
        <v>16668</v>
      </c>
      <c r="D192" s="132"/>
      <c r="E192" s="179">
        <v>19806</v>
      </c>
      <c r="F192" s="322">
        <f t="shared" si="5"/>
        <v>118.82649388048956</v>
      </c>
      <c r="G192" s="322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133"/>
      <c r="T192" s="133"/>
      <c r="U192" s="133"/>
    </row>
    <row r="193" spans="1:21" ht="12.75">
      <c r="A193" s="130">
        <v>3214</v>
      </c>
      <c r="B193" s="132" t="s">
        <v>400</v>
      </c>
      <c r="C193" s="179">
        <v>12514</v>
      </c>
      <c r="D193" s="132"/>
      <c r="E193" s="179">
        <v>0</v>
      </c>
      <c r="F193" s="322">
        <f t="shared" si="5"/>
        <v>0</v>
      </c>
      <c r="G193" s="322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133"/>
      <c r="T193" s="133"/>
      <c r="U193" s="133"/>
    </row>
    <row r="194" spans="1:21" ht="12.75">
      <c r="A194" s="131" t="s">
        <v>170</v>
      </c>
      <c r="B194" s="131" t="s">
        <v>401</v>
      </c>
      <c r="C194" s="150">
        <f>SUM(C195:C200)</f>
        <v>591091.23</v>
      </c>
      <c r="D194" s="150">
        <v>1374745</v>
      </c>
      <c r="E194" s="150">
        <v>801991.26</v>
      </c>
      <c r="F194" s="322">
        <f t="shared" si="5"/>
        <v>135.67977653804812</v>
      </c>
      <c r="G194" s="322">
        <f>SUM(E194/D194*100)</f>
        <v>58.33745603730146</v>
      </c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133"/>
      <c r="T194" s="133"/>
      <c r="U194" s="133"/>
    </row>
    <row r="195" spans="1:21" ht="12.75">
      <c r="A195" s="132" t="s">
        <v>172</v>
      </c>
      <c r="B195" s="132" t="s">
        <v>402</v>
      </c>
      <c r="C195" s="179">
        <v>104392.58</v>
      </c>
      <c r="D195" s="132"/>
      <c r="E195" s="179">
        <v>126724.11</v>
      </c>
      <c r="F195" s="322">
        <f t="shared" si="5"/>
        <v>121.39187478650302</v>
      </c>
      <c r="G195" s="322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133"/>
      <c r="T195" s="133"/>
      <c r="U195" s="133"/>
    </row>
    <row r="196" spans="1:21" ht="12.75">
      <c r="A196" s="132" t="s">
        <v>174</v>
      </c>
      <c r="B196" s="132" t="s">
        <v>474</v>
      </c>
      <c r="C196" s="179">
        <v>352212.97</v>
      </c>
      <c r="D196" s="132"/>
      <c r="E196" s="179">
        <v>457636.82</v>
      </c>
      <c r="F196" s="322">
        <f t="shared" si="5"/>
        <v>129.93184776812734</v>
      </c>
      <c r="G196" s="322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133"/>
      <c r="T196" s="133"/>
      <c r="U196" s="133"/>
    </row>
    <row r="197" spans="1:21" ht="12.75">
      <c r="A197" s="132" t="s">
        <v>176</v>
      </c>
      <c r="B197" s="132" t="s">
        <v>403</v>
      </c>
      <c r="C197" s="179">
        <v>110122.58</v>
      </c>
      <c r="D197" s="132"/>
      <c r="E197" s="179">
        <v>190608.39</v>
      </c>
      <c r="F197" s="322">
        <f t="shared" si="5"/>
        <v>173.08747216056872</v>
      </c>
      <c r="G197" s="322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133"/>
      <c r="T197" s="133"/>
      <c r="U197" s="133"/>
    </row>
    <row r="198" spans="1:21" ht="12.75">
      <c r="A198" s="132" t="s">
        <v>178</v>
      </c>
      <c r="B198" s="132" t="s">
        <v>404</v>
      </c>
      <c r="C198" s="179">
        <v>17587.1</v>
      </c>
      <c r="D198" s="132"/>
      <c r="E198" s="179">
        <v>11755.05</v>
      </c>
      <c r="F198" s="322">
        <f t="shared" si="5"/>
        <v>66.83904680134873</v>
      </c>
      <c r="G198" s="322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133"/>
      <c r="T198" s="133"/>
      <c r="U198" s="133"/>
    </row>
    <row r="199" spans="1:21" ht="12.75">
      <c r="A199" s="132" t="s">
        <v>180</v>
      </c>
      <c r="B199" s="132" t="s">
        <v>464</v>
      </c>
      <c r="C199" s="179">
        <v>6776</v>
      </c>
      <c r="D199" s="132"/>
      <c r="E199" s="179">
        <v>12283.98</v>
      </c>
      <c r="F199" s="322">
        <f t="shared" si="5"/>
        <v>181.2865997638725</v>
      </c>
      <c r="G199" s="322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133"/>
      <c r="T199" s="133"/>
      <c r="U199" s="133"/>
    </row>
    <row r="200" spans="1:21" ht="12.75">
      <c r="A200" s="132" t="s">
        <v>182</v>
      </c>
      <c r="B200" s="132" t="s">
        <v>405</v>
      </c>
      <c r="C200" s="179">
        <v>0</v>
      </c>
      <c r="D200" s="132"/>
      <c r="E200" s="179">
        <v>2982.91</v>
      </c>
      <c r="F200" s="322"/>
      <c r="G200" s="322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133"/>
      <c r="T200" s="133"/>
      <c r="U200" s="133"/>
    </row>
    <row r="201" spans="1:21" ht="12.75">
      <c r="A201" s="131" t="s">
        <v>184</v>
      </c>
      <c r="B201" s="131" t="s">
        <v>406</v>
      </c>
      <c r="C201" s="150">
        <f>SUM(C202:C210)</f>
        <v>651135.77</v>
      </c>
      <c r="D201" s="150">
        <v>1121937</v>
      </c>
      <c r="E201" s="150">
        <v>439527.8</v>
      </c>
      <c r="F201" s="322">
        <f t="shared" si="5"/>
        <v>67.50171319876958</v>
      </c>
      <c r="G201" s="322">
        <f>SUM(E201/D201*100)</f>
        <v>39.17580042373145</v>
      </c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133"/>
      <c r="T201" s="133"/>
      <c r="U201" s="133"/>
    </row>
    <row r="202" spans="1:21" ht="12.75">
      <c r="A202" s="132" t="s">
        <v>186</v>
      </c>
      <c r="B202" s="132" t="s">
        <v>407</v>
      </c>
      <c r="C202" s="179">
        <v>298239.28</v>
      </c>
      <c r="D202" s="132"/>
      <c r="E202" s="179">
        <v>170149.06</v>
      </c>
      <c r="F202" s="322">
        <f t="shared" si="5"/>
        <v>57.05119057422616</v>
      </c>
      <c r="G202" s="322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133"/>
      <c r="U202" s="133"/>
    </row>
    <row r="203" spans="1:21" ht="12.75">
      <c r="A203" s="132" t="s">
        <v>188</v>
      </c>
      <c r="B203" s="132" t="s">
        <v>408</v>
      </c>
      <c r="C203" s="179">
        <v>16785.75</v>
      </c>
      <c r="D203" s="132"/>
      <c r="E203" s="179">
        <v>39080.5</v>
      </c>
      <c r="F203" s="322">
        <f t="shared" si="5"/>
        <v>232.81950463935183</v>
      </c>
      <c r="G203" s="322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133"/>
      <c r="T203" s="133"/>
      <c r="U203" s="133"/>
    </row>
    <row r="204" spans="1:21" ht="12.75">
      <c r="A204" s="132" t="s">
        <v>190</v>
      </c>
      <c r="B204" s="132" t="s">
        <v>409</v>
      </c>
      <c r="C204" s="179">
        <v>2372.12</v>
      </c>
      <c r="D204" s="132"/>
      <c r="E204" s="179">
        <v>2980</v>
      </c>
      <c r="F204" s="322">
        <f t="shared" si="5"/>
        <v>125.62602229229552</v>
      </c>
      <c r="G204" s="322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133"/>
      <c r="T204" s="133"/>
      <c r="U204" s="133"/>
    </row>
    <row r="205" spans="1:21" ht="12.75">
      <c r="A205" s="132" t="s">
        <v>192</v>
      </c>
      <c r="B205" s="132" t="s">
        <v>410</v>
      </c>
      <c r="C205" s="179">
        <v>51042.52</v>
      </c>
      <c r="D205" s="132"/>
      <c r="E205" s="179">
        <v>53835.12</v>
      </c>
      <c r="F205" s="322">
        <f t="shared" si="5"/>
        <v>105.47112485825545</v>
      </c>
      <c r="G205" s="322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133"/>
      <c r="T205" s="133"/>
      <c r="U205" s="133"/>
    </row>
    <row r="206" spans="1:21" ht="12.75">
      <c r="A206" s="132" t="s">
        <v>194</v>
      </c>
      <c r="B206" s="132" t="s">
        <v>411</v>
      </c>
      <c r="C206" s="179">
        <v>18964.55</v>
      </c>
      <c r="D206" s="132"/>
      <c r="E206" s="179">
        <v>13301.59</v>
      </c>
      <c r="F206" s="322">
        <f t="shared" si="5"/>
        <v>70.13923346454305</v>
      </c>
      <c r="G206" s="322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133"/>
      <c r="T206" s="133"/>
      <c r="U206" s="133"/>
    </row>
    <row r="207" spans="1:21" ht="12.75">
      <c r="A207" s="132" t="s">
        <v>196</v>
      </c>
      <c r="B207" s="132" t="s">
        <v>412</v>
      </c>
      <c r="C207" s="179">
        <v>12601</v>
      </c>
      <c r="D207" s="132"/>
      <c r="E207" s="179">
        <v>32374</v>
      </c>
      <c r="F207" s="322">
        <f t="shared" si="5"/>
        <v>256.91611776843104</v>
      </c>
      <c r="G207" s="322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133"/>
      <c r="T207" s="133"/>
      <c r="U207" s="133"/>
    </row>
    <row r="208" spans="1:21" ht="12.75">
      <c r="A208" s="132" t="s">
        <v>198</v>
      </c>
      <c r="B208" s="132" t="s">
        <v>413</v>
      </c>
      <c r="C208" s="179">
        <v>209671.41</v>
      </c>
      <c r="D208" s="132"/>
      <c r="E208" s="179">
        <v>81874.88</v>
      </c>
      <c r="F208" s="322">
        <f t="shared" si="5"/>
        <v>39.04913884062687</v>
      </c>
      <c r="G208" s="322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133"/>
      <c r="T208" s="133"/>
      <c r="U208" s="133"/>
    </row>
    <row r="209" spans="1:21" ht="12.75">
      <c r="A209" s="132" t="s">
        <v>200</v>
      </c>
      <c r="B209" s="132" t="s">
        <v>414</v>
      </c>
      <c r="C209" s="179">
        <v>21217.5</v>
      </c>
      <c r="D209" s="132"/>
      <c r="E209" s="179">
        <v>21344</v>
      </c>
      <c r="F209" s="322">
        <f t="shared" si="5"/>
        <v>100.59620596205963</v>
      </c>
      <c r="G209" s="322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133"/>
      <c r="T209" s="133"/>
      <c r="U209" s="133"/>
    </row>
    <row r="210" spans="1:21" ht="12.75">
      <c r="A210" s="132" t="s">
        <v>202</v>
      </c>
      <c r="B210" s="132" t="s">
        <v>415</v>
      </c>
      <c r="C210" s="179">
        <v>20241.64</v>
      </c>
      <c r="D210" s="132"/>
      <c r="E210" s="179">
        <v>24588.65</v>
      </c>
      <c r="F210" s="322">
        <f t="shared" si="5"/>
        <v>121.47558201805784</v>
      </c>
      <c r="G210" s="322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133"/>
      <c r="T210" s="133"/>
      <c r="U210" s="133"/>
    </row>
    <row r="211" spans="1:21" ht="12.75">
      <c r="A211" s="131" t="s">
        <v>204</v>
      </c>
      <c r="B211" s="131" t="s">
        <v>416</v>
      </c>
      <c r="C211" s="150">
        <v>0</v>
      </c>
      <c r="D211" s="150">
        <v>0</v>
      </c>
      <c r="E211" s="150">
        <v>35827.51</v>
      </c>
      <c r="F211" s="322"/>
      <c r="G211" s="322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133"/>
      <c r="T211" s="133"/>
      <c r="U211" s="133"/>
    </row>
    <row r="212" spans="1:21" ht="12.75">
      <c r="A212" s="132" t="s">
        <v>206</v>
      </c>
      <c r="B212" s="132" t="s">
        <v>416</v>
      </c>
      <c r="C212" s="179">
        <v>0</v>
      </c>
      <c r="D212" s="132"/>
      <c r="E212" s="179">
        <v>35827.51</v>
      </c>
      <c r="F212" s="322"/>
      <c r="G212" s="322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133"/>
      <c r="T212" s="133"/>
      <c r="U212" s="133"/>
    </row>
    <row r="213" spans="1:21" ht="12.75">
      <c r="A213" s="131" t="s">
        <v>207</v>
      </c>
      <c r="B213" s="131" t="s">
        <v>417</v>
      </c>
      <c r="C213" s="150">
        <f>SUM(C214:C218)</f>
        <v>68367.16</v>
      </c>
      <c r="D213" s="150">
        <v>84028</v>
      </c>
      <c r="E213" s="150">
        <v>56555.24</v>
      </c>
      <c r="F213" s="322">
        <f t="shared" si="5"/>
        <v>82.72281604208803</v>
      </c>
      <c r="G213" s="322">
        <f>SUM(E213/D213*100)</f>
        <v>67.30523158947017</v>
      </c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133"/>
      <c r="T213" s="133"/>
      <c r="U213" s="133"/>
    </row>
    <row r="214" spans="1:21" ht="12.75">
      <c r="A214" s="132" t="s">
        <v>211</v>
      </c>
      <c r="B214" s="132" t="s">
        <v>418</v>
      </c>
      <c r="C214" s="179">
        <v>8471.75</v>
      </c>
      <c r="D214" s="132"/>
      <c r="E214" s="179">
        <v>11239.39</v>
      </c>
      <c r="F214" s="322">
        <f t="shared" si="5"/>
        <v>132.6690471272169</v>
      </c>
      <c r="G214" s="322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133"/>
      <c r="T214" s="133"/>
      <c r="U214" s="133"/>
    </row>
    <row r="215" spans="1:21" ht="12.75">
      <c r="A215" s="132" t="s">
        <v>213</v>
      </c>
      <c r="B215" s="132" t="s">
        <v>419</v>
      </c>
      <c r="C215" s="179">
        <v>24975.8</v>
      </c>
      <c r="D215" s="132"/>
      <c r="E215" s="179">
        <v>21826.1</v>
      </c>
      <c r="F215" s="322">
        <f t="shared" si="5"/>
        <v>87.38899254478335</v>
      </c>
      <c r="G215" s="322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  <c r="T215" s="133"/>
      <c r="U215" s="133"/>
    </row>
    <row r="216" spans="1:21" ht="12.75">
      <c r="A216" s="132" t="s">
        <v>215</v>
      </c>
      <c r="B216" s="132" t="s">
        <v>216</v>
      </c>
      <c r="C216" s="179">
        <v>15531</v>
      </c>
      <c r="D216" s="132"/>
      <c r="E216" s="179">
        <v>18850.75</v>
      </c>
      <c r="F216" s="322">
        <f t="shared" si="5"/>
        <v>121.3749919515807</v>
      </c>
      <c r="G216" s="322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133"/>
      <c r="T216" s="133"/>
      <c r="U216" s="133"/>
    </row>
    <row r="217" spans="1:21" ht="12.75">
      <c r="A217" s="132" t="s">
        <v>217</v>
      </c>
      <c r="B217" s="132" t="s">
        <v>420</v>
      </c>
      <c r="C217" s="179">
        <v>784.5</v>
      </c>
      <c r="D217" s="132"/>
      <c r="E217" s="179">
        <v>4639</v>
      </c>
      <c r="F217" s="322">
        <f t="shared" si="5"/>
        <v>591.332058636074</v>
      </c>
      <c r="G217" s="322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133"/>
      <c r="T217" s="133"/>
      <c r="U217" s="133"/>
    </row>
    <row r="218" spans="1:21" ht="12.75">
      <c r="A218" s="132" t="s">
        <v>219</v>
      </c>
      <c r="B218" s="132" t="s">
        <v>220</v>
      </c>
      <c r="C218" s="179">
        <v>18604.11</v>
      </c>
      <c r="D218" s="132"/>
      <c r="E218" s="179">
        <v>0</v>
      </c>
      <c r="F218" s="322">
        <f t="shared" si="5"/>
        <v>0</v>
      </c>
      <c r="G218" s="322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  <c r="T218" s="133"/>
      <c r="U218" s="133"/>
    </row>
    <row r="219" spans="1:21" ht="12.75">
      <c r="A219" s="131" t="s">
        <v>222</v>
      </c>
      <c r="B219" s="131" t="s">
        <v>421</v>
      </c>
      <c r="C219" s="150">
        <f>SUM(C220)</f>
        <v>9713.509999999998</v>
      </c>
      <c r="D219" s="150">
        <v>11500</v>
      </c>
      <c r="E219" s="150">
        <v>12036.11</v>
      </c>
      <c r="F219" s="322">
        <f t="shared" si="5"/>
        <v>123.91102701289239</v>
      </c>
      <c r="G219" s="322">
        <f>SUM(E219/D219*100)</f>
        <v>104.66182608695654</v>
      </c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133"/>
      <c r="T219" s="133"/>
      <c r="U219" s="133"/>
    </row>
    <row r="220" spans="1:21" ht="12.75">
      <c r="A220" s="131" t="s">
        <v>231</v>
      </c>
      <c r="B220" s="131" t="s">
        <v>423</v>
      </c>
      <c r="C220" s="150">
        <f>SUM(C221:C222)</f>
        <v>9713.509999999998</v>
      </c>
      <c r="D220" s="150">
        <v>11500</v>
      </c>
      <c r="E220" s="150">
        <v>12036.11</v>
      </c>
      <c r="F220" s="322">
        <f aca="true" t="shared" si="6" ref="F220:F283">SUM(E220/C220*100)</f>
        <v>123.91102701289239</v>
      </c>
      <c r="G220" s="322">
        <f>SUM(E220/D220*100)</f>
        <v>104.66182608695654</v>
      </c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133"/>
      <c r="T220" s="133"/>
      <c r="U220" s="133"/>
    </row>
    <row r="221" spans="1:21" ht="12.75">
      <c r="A221" s="132" t="s">
        <v>233</v>
      </c>
      <c r="B221" s="132" t="s">
        <v>424</v>
      </c>
      <c r="C221" s="179">
        <v>5447.15</v>
      </c>
      <c r="D221" s="132"/>
      <c r="E221" s="179">
        <v>5102.5</v>
      </c>
      <c r="F221" s="322">
        <f t="shared" si="6"/>
        <v>93.67283808964322</v>
      </c>
      <c r="G221" s="322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133"/>
      <c r="T221" s="133"/>
      <c r="U221" s="133"/>
    </row>
    <row r="222" spans="1:21" ht="12.75">
      <c r="A222" s="132" t="s">
        <v>239</v>
      </c>
      <c r="B222" s="132" t="s">
        <v>427</v>
      </c>
      <c r="C222" s="179">
        <v>4266.36</v>
      </c>
      <c r="D222" s="132"/>
      <c r="E222" s="179">
        <v>6933.61</v>
      </c>
      <c r="F222" s="322">
        <f t="shared" si="6"/>
        <v>162.51816536813584</v>
      </c>
      <c r="G222" s="322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133"/>
      <c r="T222" s="133"/>
      <c r="U222" s="133"/>
    </row>
    <row r="223" spans="1:21" ht="25.5">
      <c r="A223" s="131" t="s">
        <v>257</v>
      </c>
      <c r="B223" s="183" t="s">
        <v>431</v>
      </c>
      <c r="C223" s="150">
        <f>SUM(C224)</f>
        <v>5600</v>
      </c>
      <c r="D223" s="150">
        <v>370000</v>
      </c>
      <c r="E223" s="150">
        <v>51000</v>
      </c>
      <c r="F223" s="322">
        <f t="shared" si="6"/>
        <v>910.7142857142858</v>
      </c>
      <c r="G223" s="322">
        <f>SUM(E223/D223*100)</f>
        <v>13.783783783783784</v>
      </c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133"/>
      <c r="T223" s="133"/>
      <c r="U223" s="133"/>
    </row>
    <row r="224" spans="1:21" ht="12.75">
      <c r="A224" s="131" t="s">
        <v>259</v>
      </c>
      <c r="B224" s="131" t="s">
        <v>432</v>
      </c>
      <c r="C224" s="185">
        <f>SUM(C225:C226)</f>
        <v>5600</v>
      </c>
      <c r="D224" s="185">
        <v>370000</v>
      </c>
      <c r="E224" s="185">
        <v>51000</v>
      </c>
      <c r="F224" s="323">
        <f t="shared" si="6"/>
        <v>910.7142857142858</v>
      </c>
      <c r="G224" s="323">
        <f>SUM(E224/D224*100)</f>
        <v>13.783783783783784</v>
      </c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133"/>
      <c r="T224" s="133"/>
      <c r="U224" s="133"/>
    </row>
    <row r="225" spans="1:21" ht="12.75">
      <c r="A225" s="151">
        <v>3721</v>
      </c>
      <c r="B225" s="186" t="s">
        <v>481</v>
      </c>
      <c r="C225" s="187">
        <v>5600</v>
      </c>
      <c r="D225" s="188"/>
      <c r="E225" s="188"/>
      <c r="F225" s="187">
        <f t="shared" si="6"/>
        <v>0</v>
      </c>
      <c r="G225" s="187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133"/>
      <c r="U225" s="133"/>
    </row>
    <row r="226" spans="1:21" ht="12.75">
      <c r="A226" s="132" t="s">
        <v>263</v>
      </c>
      <c r="B226" s="132" t="s">
        <v>486</v>
      </c>
      <c r="C226" s="189">
        <v>0</v>
      </c>
      <c r="D226" s="190"/>
      <c r="E226" s="189">
        <v>51000</v>
      </c>
      <c r="F226" s="187"/>
      <c r="G226" s="330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133"/>
      <c r="T226" s="133"/>
      <c r="U226" s="133"/>
    </row>
    <row r="227" spans="1:21" ht="12.75">
      <c r="A227" s="131" t="s">
        <v>287</v>
      </c>
      <c r="B227" s="131" t="s">
        <v>444</v>
      </c>
      <c r="C227" s="150">
        <f>SUM(C228)</f>
        <v>82350.88</v>
      </c>
      <c r="D227" s="150">
        <v>15000</v>
      </c>
      <c r="E227" s="150">
        <v>12881.8</v>
      </c>
      <c r="F227" s="322">
        <f t="shared" si="6"/>
        <v>15.64257722564713</v>
      </c>
      <c r="G227" s="322">
        <f>SUM(E227/D227*100)</f>
        <v>85.87866666666666</v>
      </c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133"/>
      <c r="T227" s="133"/>
      <c r="U227" s="133"/>
    </row>
    <row r="228" spans="1:21" ht="12.75">
      <c r="A228" s="131" t="s">
        <v>296</v>
      </c>
      <c r="B228" s="131" t="s">
        <v>445</v>
      </c>
      <c r="C228" s="150">
        <f>SUM(C229:C230)</f>
        <v>82350.88</v>
      </c>
      <c r="D228" s="150">
        <v>15000</v>
      </c>
      <c r="E228" s="150">
        <v>12881.8</v>
      </c>
      <c r="F228" s="322">
        <f t="shared" si="6"/>
        <v>15.64257722564713</v>
      </c>
      <c r="G228" s="322">
        <f>SUM(E228/D228*100)</f>
        <v>85.87866666666666</v>
      </c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133"/>
      <c r="T228" s="133"/>
      <c r="U228" s="133"/>
    </row>
    <row r="229" spans="1:21" ht="12.75">
      <c r="A229" s="132" t="s">
        <v>298</v>
      </c>
      <c r="B229" s="132" t="s">
        <v>446</v>
      </c>
      <c r="C229" s="179">
        <v>0</v>
      </c>
      <c r="D229" s="132"/>
      <c r="E229" s="179">
        <v>10790</v>
      </c>
      <c r="F229" s="322"/>
      <c r="G229" s="322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133"/>
      <c r="T229" s="133"/>
      <c r="U229" s="133"/>
    </row>
    <row r="230" spans="1:21" ht="12.75">
      <c r="A230" s="132" t="s">
        <v>302</v>
      </c>
      <c r="B230" s="132" t="s">
        <v>703</v>
      </c>
      <c r="C230" s="179">
        <v>82350.88</v>
      </c>
      <c r="D230" s="132"/>
      <c r="E230" s="179">
        <v>2091.8</v>
      </c>
      <c r="F230" s="322">
        <f t="shared" si="6"/>
        <v>2.540106432378136</v>
      </c>
      <c r="G230" s="322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133"/>
      <c r="T230" s="133"/>
      <c r="U230" s="133"/>
    </row>
    <row r="231" spans="1:21" ht="12.75">
      <c r="A231" s="131" t="s">
        <v>320</v>
      </c>
      <c r="B231" s="131" t="s">
        <v>477</v>
      </c>
      <c r="C231" s="150">
        <v>0</v>
      </c>
      <c r="D231" s="150">
        <v>551387</v>
      </c>
      <c r="E231" s="150">
        <v>144792.91</v>
      </c>
      <c r="F231" s="322"/>
      <c r="G231" s="322">
        <f>SUM(E231/D231*100)</f>
        <v>26.259761292885038</v>
      </c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133"/>
      <c r="T231" s="133"/>
      <c r="U231" s="133"/>
    </row>
    <row r="232" spans="1:21" ht="12.75">
      <c r="A232" s="131" t="s">
        <v>322</v>
      </c>
      <c r="B232" s="131" t="s">
        <v>478</v>
      </c>
      <c r="C232" s="150">
        <v>0</v>
      </c>
      <c r="D232" s="150">
        <v>551387</v>
      </c>
      <c r="E232" s="150">
        <v>144792.91</v>
      </c>
      <c r="F232" s="322"/>
      <c r="G232" s="322">
        <f>SUM(E232/D232*100)</f>
        <v>26.259761292885038</v>
      </c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133"/>
      <c r="T232" s="133"/>
      <c r="U232" s="133"/>
    </row>
    <row r="233" spans="1:21" ht="12.75">
      <c r="A233" s="132" t="s">
        <v>324</v>
      </c>
      <c r="B233" s="132" t="s">
        <v>478</v>
      </c>
      <c r="C233" s="179">
        <v>0</v>
      </c>
      <c r="D233" s="132"/>
      <c r="E233" s="179">
        <v>144792.91</v>
      </c>
      <c r="F233" s="322"/>
      <c r="G233" s="322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133"/>
      <c r="T233" s="133"/>
      <c r="U233" s="133"/>
    </row>
    <row r="234" spans="1:21" ht="12.75">
      <c r="A234" s="114" t="s">
        <v>487</v>
      </c>
      <c r="B234" s="114"/>
      <c r="C234" s="115">
        <f>SUM(C236+C238+C240+C244+C248+C255+C265+C267+C274+C276+C281+C285+C288)</f>
        <v>4566514.770000001</v>
      </c>
      <c r="D234" s="115">
        <f>SUM(D236+D238+D240+D244+D248+D255+D265+D267+D274+D276+D281+D285+D288)</f>
        <v>9095300</v>
      </c>
      <c r="E234" s="115">
        <f>SUM(E236+E238+E240+E244+E248+E255+E265+E267+E274+E276+E281+E285+E288)</f>
        <v>4571150.79</v>
      </c>
      <c r="F234" s="115">
        <f t="shared" si="6"/>
        <v>100.10152206296266</v>
      </c>
      <c r="G234" s="115">
        <f>SUM(E234/D234*100)</f>
        <v>50.25838389058085</v>
      </c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133"/>
      <c r="T234" s="133"/>
      <c r="U234" s="133"/>
    </row>
    <row r="235" spans="1:21" ht="12.75">
      <c r="A235" s="131" t="s">
        <v>138</v>
      </c>
      <c r="B235" s="131" t="s">
        <v>386</v>
      </c>
      <c r="C235" s="150">
        <f>SUM(C236+C238+C240)</f>
        <v>3534573.24</v>
      </c>
      <c r="D235" s="150">
        <v>6953770</v>
      </c>
      <c r="E235" s="150">
        <v>3570166.22</v>
      </c>
      <c r="F235" s="322">
        <f t="shared" si="6"/>
        <v>101.00699511887889</v>
      </c>
      <c r="G235" s="322">
        <f>SUM(E235/D235*100)</f>
        <v>51.34144816408941</v>
      </c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133"/>
      <c r="T235" s="133"/>
      <c r="U235" s="133"/>
    </row>
    <row r="236" spans="1:21" ht="12.75">
      <c r="A236" s="131" t="s">
        <v>140</v>
      </c>
      <c r="B236" s="131" t="s">
        <v>387</v>
      </c>
      <c r="C236" s="150">
        <f>SUM(C237)</f>
        <v>2996195.2</v>
      </c>
      <c r="D236" s="150">
        <v>5945750</v>
      </c>
      <c r="E236" s="150">
        <v>3029151.65</v>
      </c>
      <c r="F236" s="322">
        <f t="shared" si="6"/>
        <v>101.09994335482546</v>
      </c>
      <c r="G236" s="322">
        <f>SUM(E236/D236*100)</f>
        <v>50.94650212336542</v>
      </c>
      <c r="H236" s="133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133"/>
      <c r="T236" s="133"/>
      <c r="U236" s="133"/>
    </row>
    <row r="237" spans="1:21" ht="12.75">
      <c r="A237" s="132" t="s">
        <v>142</v>
      </c>
      <c r="B237" s="132" t="s">
        <v>388</v>
      </c>
      <c r="C237" s="179">
        <v>2996195.2</v>
      </c>
      <c r="D237" s="132"/>
      <c r="E237" s="179">
        <v>3029151.65</v>
      </c>
      <c r="F237" s="322">
        <f t="shared" si="6"/>
        <v>101.09994335482546</v>
      </c>
      <c r="G237" s="322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133"/>
      <c r="T237" s="133"/>
      <c r="U237" s="133"/>
    </row>
    <row r="238" spans="1:21" ht="12.75">
      <c r="A238" s="131" t="s">
        <v>149</v>
      </c>
      <c r="B238" s="131" t="s">
        <v>391</v>
      </c>
      <c r="C238" s="150">
        <v>24000</v>
      </c>
      <c r="D238" s="150">
        <v>104750</v>
      </c>
      <c r="E238" s="150">
        <v>20000</v>
      </c>
      <c r="F238" s="322">
        <f t="shared" si="6"/>
        <v>83.33333333333334</v>
      </c>
      <c r="G238" s="322">
        <f>SUM(E238/D238*100)</f>
        <v>19.09307875894988</v>
      </c>
      <c r="H238" s="133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133"/>
      <c r="T238" s="133"/>
      <c r="U238" s="133"/>
    </row>
    <row r="239" spans="1:21" ht="12.75">
      <c r="A239" s="132" t="s">
        <v>151</v>
      </c>
      <c r="B239" s="132" t="s">
        <v>391</v>
      </c>
      <c r="C239" s="179">
        <v>24000</v>
      </c>
      <c r="D239" s="132"/>
      <c r="E239" s="179">
        <v>20000</v>
      </c>
      <c r="F239" s="322">
        <f t="shared" si="6"/>
        <v>83.33333333333334</v>
      </c>
      <c r="G239" s="322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133"/>
      <c r="T239" s="133"/>
      <c r="U239" s="133"/>
    </row>
    <row r="240" spans="1:21" ht="12.75">
      <c r="A240" s="131" t="s">
        <v>152</v>
      </c>
      <c r="B240" s="131" t="s">
        <v>392</v>
      </c>
      <c r="C240" s="150">
        <f>SUM(C241:C242)</f>
        <v>514378.04</v>
      </c>
      <c r="D240" s="150">
        <v>903270</v>
      </c>
      <c r="E240" s="150">
        <v>521014.57</v>
      </c>
      <c r="F240" s="322">
        <f t="shared" si="6"/>
        <v>101.29020476846173</v>
      </c>
      <c r="G240" s="322">
        <f>SUM(E240/D240*100)</f>
        <v>57.6809337186002</v>
      </c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133"/>
      <c r="T240" s="133"/>
      <c r="U240" s="133"/>
    </row>
    <row r="241" spans="1:21" ht="12.75">
      <c r="A241" s="132" t="s">
        <v>154</v>
      </c>
      <c r="B241" s="132" t="s">
        <v>393</v>
      </c>
      <c r="C241" s="179">
        <v>463538.31</v>
      </c>
      <c r="D241" s="132"/>
      <c r="E241" s="179">
        <v>469518.93</v>
      </c>
      <c r="F241" s="322">
        <f t="shared" si="6"/>
        <v>101.29021051140303</v>
      </c>
      <c r="G241" s="322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133"/>
      <c r="T241" s="133"/>
      <c r="U241" s="133"/>
    </row>
    <row r="242" spans="1:21" ht="12.75">
      <c r="A242" s="132" t="s">
        <v>156</v>
      </c>
      <c r="B242" s="132" t="s">
        <v>394</v>
      </c>
      <c r="C242" s="179">
        <v>50839.73</v>
      </c>
      <c r="D242" s="132"/>
      <c r="E242" s="179">
        <v>51495.64</v>
      </c>
      <c r="F242" s="322">
        <f t="shared" si="6"/>
        <v>101.29015240639553</v>
      </c>
      <c r="G242" s="322"/>
      <c r="H242" s="133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133"/>
      <c r="T242" s="133"/>
      <c r="U242" s="133"/>
    </row>
    <row r="243" spans="1:21" ht="12.75">
      <c r="A243" s="131" t="s">
        <v>158</v>
      </c>
      <c r="B243" s="131" t="s">
        <v>395</v>
      </c>
      <c r="C243" s="150">
        <f>SUM(C244+C248+C255+C265+C267)</f>
        <v>887821.2999999999</v>
      </c>
      <c r="D243" s="150">
        <v>2034230</v>
      </c>
      <c r="E243" s="150">
        <v>945571.11</v>
      </c>
      <c r="F243" s="322">
        <f t="shared" si="6"/>
        <v>106.50466597275827</v>
      </c>
      <c r="G243" s="322">
        <f>SUM(E243/D243*100)</f>
        <v>46.48299897258422</v>
      </c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133"/>
      <c r="T243" s="133"/>
      <c r="U243" s="133"/>
    </row>
    <row r="244" spans="1:21" ht="12.75">
      <c r="A244" s="131" t="s">
        <v>160</v>
      </c>
      <c r="B244" s="131" t="s">
        <v>396</v>
      </c>
      <c r="C244" s="150">
        <f>SUM(C245:C247)</f>
        <v>56236.5</v>
      </c>
      <c r="D244" s="150">
        <v>105230</v>
      </c>
      <c r="E244" s="150">
        <v>55140.01</v>
      </c>
      <c r="F244" s="322">
        <f t="shared" si="6"/>
        <v>98.05021649640359</v>
      </c>
      <c r="G244" s="322">
        <f>SUM(E244/D244*100)</f>
        <v>52.399515347334415</v>
      </c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133"/>
      <c r="U244" s="133"/>
    </row>
    <row r="245" spans="1:21" ht="12.75">
      <c r="A245" s="132" t="s">
        <v>162</v>
      </c>
      <c r="B245" s="132" t="s">
        <v>397</v>
      </c>
      <c r="C245" s="179">
        <v>11876</v>
      </c>
      <c r="D245" s="132"/>
      <c r="E245" s="179">
        <v>6414.08</v>
      </c>
      <c r="F245" s="322">
        <f t="shared" si="6"/>
        <v>54.00875715729202</v>
      </c>
      <c r="G245" s="322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133"/>
      <c r="U245" s="133"/>
    </row>
    <row r="246" spans="1:21" ht="12.75">
      <c r="A246" s="132" t="s">
        <v>164</v>
      </c>
      <c r="B246" s="132" t="s">
        <v>398</v>
      </c>
      <c r="C246" s="179">
        <v>38498</v>
      </c>
      <c r="D246" s="132"/>
      <c r="E246" s="179">
        <v>46292</v>
      </c>
      <c r="F246" s="322">
        <f t="shared" si="6"/>
        <v>120.24520754324901</v>
      </c>
      <c r="G246" s="322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133"/>
      <c r="T246" s="133"/>
      <c r="U246" s="133"/>
    </row>
    <row r="247" spans="1:21" ht="12.75">
      <c r="A247" s="132" t="s">
        <v>166</v>
      </c>
      <c r="B247" s="132" t="s">
        <v>399</v>
      </c>
      <c r="C247" s="179">
        <v>5862.5</v>
      </c>
      <c r="D247" s="132"/>
      <c r="E247" s="179">
        <v>2433.93</v>
      </c>
      <c r="F247" s="322">
        <f t="shared" si="6"/>
        <v>41.51692963752665</v>
      </c>
      <c r="G247" s="322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  <c r="T247" s="133"/>
      <c r="U247" s="133"/>
    </row>
    <row r="248" spans="1:21" ht="12.75">
      <c r="A248" s="131" t="s">
        <v>170</v>
      </c>
      <c r="B248" s="131" t="s">
        <v>401</v>
      </c>
      <c r="C248" s="150">
        <f>SUM(C249:C254)</f>
        <v>585827.1799999999</v>
      </c>
      <c r="D248" s="150">
        <v>1294000</v>
      </c>
      <c r="E248" s="150">
        <v>651769.55</v>
      </c>
      <c r="F248" s="322">
        <f t="shared" si="6"/>
        <v>111.25628380711188</v>
      </c>
      <c r="G248" s="322">
        <f>SUM(E248/D248*100)</f>
        <v>50.368589644513136</v>
      </c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133"/>
      <c r="T248" s="133"/>
      <c r="U248" s="133"/>
    </row>
    <row r="249" spans="1:21" ht="12.75">
      <c r="A249" s="132" t="s">
        <v>172</v>
      </c>
      <c r="B249" s="132" t="s">
        <v>402</v>
      </c>
      <c r="C249" s="179">
        <v>48852.82</v>
      </c>
      <c r="D249" s="132"/>
      <c r="E249" s="179">
        <v>92928.29</v>
      </c>
      <c r="F249" s="322">
        <f t="shared" si="6"/>
        <v>190.22093299834071</v>
      </c>
      <c r="G249" s="322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133"/>
      <c r="U249" s="133"/>
    </row>
    <row r="250" spans="1:21" ht="12.75">
      <c r="A250" s="132" t="s">
        <v>174</v>
      </c>
      <c r="B250" s="132" t="s">
        <v>474</v>
      </c>
      <c r="C250" s="179">
        <v>353968.81</v>
      </c>
      <c r="D250" s="132"/>
      <c r="E250" s="179">
        <v>417418.04</v>
      </c>
      <c r="F250" s="322">
        <f t="shared" si="6"/>
        <v>117.92509063157289</v>
      </c>
      <c r="G250" s="322"/>
      <c r="H250" s="133"/>
      <c r="I250" s="133"/>
      <c r="J250" s="133"/>
      <c r="K250" s="133"/>
      <c r="L250" s="133"/>
      <c r="M250" s="133"/>
      <c r="N250" s="133"/>
      <c r="O250" s="133"/>
      <c r="P250" s="133"/>
      <c r="Q250" s="133"/>
      <c r="R250" s="133"/>
      <c r="S250" s="133"/>
      <c r="T250" s="133"/>
      <c r="U250" s="133"/>
    </row>
    <row r="251" spans="1:21" ht="12.75">
      <c r="A251" s="132" t="s">
        <v>176</v>
      </c>
      <c r="B251" s="132" t="s">
        <v>403</v>
      </c>
      <c r="C251" s="179">
        <v>133420.82</v>
      </c>
      <c r="D251" s="132"/>
      <c r="E251" s="179">
        <v>114446.16</v>
      </c>
      <c r="F251" s="322">
        <f t="shared" si="6"/>
        <v>85.77833654447635</v>
      </c>
      <c r="G251" s="322"/>
      <c r="H251" s="133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133"/>
      <c r="T251" s="133"/>
      <c r="U251" s="133"/>
    </row>
    <row r="252" spans="1:21" ht="12.75">
      <c r="A252" s="132" t="s">
        <v>178</v>
      </c>
      <c r="B252" s="132" t="s">
        <v>404</v>
      </c>
      <c r="C252" s="179">
        <v>35837.69</v>
      </c>
      <c r="D252" s="132"/>
      <c r="E252" s="179">
        <v>18185.07</v>
      </c>
      <c r="F252" s="322">
        <f t="shared" si="6"/>
        <v>50.74286317003133</v>
      </c>
      <c r="G252" s="322"/>
      <c r="H252" s="133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133"/>
      <c r="T252" s="133"/>
      <c r="U252" s="133"/>
    </row>
    <row r="253" spans="1:21" ht="12.75">
      <c r="A253" s="132" t="s">
        <v>180</v>
      </c>
      <c r="B253" s="132" t="s">
        <v>464</v>
      </c>
      <c r="C253" s="179">
        <v>5588.04</v>
      </c>
      <c r="D253" s="132"/>
      <c r="E253" s="179">
        <v>5029.74</v>
      </c>
      <c r="F253" s="322">
        <f t="shared" si="6"/>
        <v>90.00901926256792</v>
      </c>
      <c r="G253" s="322"/>
      <c r="H253" s="133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133"/>
      <c r="T253" s="133"/>
      <c r="U253" s="133"/>
    </row>
    <row r="254" spans="1:21" ht="12.75">
      <c r="A254" s="132" t="s">
        <v>182</v>
      </c>
      <c r="B254" s="132" t="s">
        <v>405</v>
      </c>
      <c r="C254" s="179">
        <v>8159</v>
      </c>
      <c r="D254" s="132"/>
      <c r="E254" s="179">
        <v>3762.25</v>
      </c>
      <c r="F254" s="322">
        <f t="shared" si="6"/>
        <v>46.11165584017649</v>
      </c>
      <c r="G254" s="322"/>
      <c r="H254" s="133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133"/>
      <c r="T254" s="133"/>
      <c r="U254" s="133"/>
    </row>
    <row r="255" spans="1:21" ht="12.75">
      <c r="A255" s="131" t="s">
        <v>184</v>
      </c>
      <c r="B255" s="131" t="s">
        <v>406</v>
      </c>
      <c r="C255" s="150">
        <f>SUM(C256:C264)</f>
        <v>210731.48</v>
      </c>
      <c r="D255" s="150">
        <v>549500</v>
      </c>
      <c r="E255" s="150">
        <v>209556.73</v>
      </c>
      <c r="F255" s="322">
        <f t="shared" si="6"/>
        <v>99.44253701440336</v>
      </c>
      <c r="G255" s="322">
        <f>SUM(E255/D255*100)</f>
        <v>38.13589262966333</v>
      </c>
      <c r="H255" s="133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133"/>
      <c r="T255" s="133"/>
      <c r="U255" s="133"/>
    </row>
    <row r="256" spans="1:21" ht="12.75">
      <c r="A256" s="132" t="s">
        <v>186</v>
      </c>
      <c r="B256" s="132" t="s">
        <v>407</v>
      </c>
      <c r="C256" s="179">
        <v>19600.62</v>
      </c>
      <c r="D256" s="132"/>
      <c r="E256" s="179">
        <v>13397.95</v>
      </c>
      <c r="F256" s="322">
        <f t="shared" si="6"/>
        <v>68.35472551378477</v>
      </c>
      <c r="G256" s="322"/>
      <c r="H256" s="133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133"/>
      <c r="T256" s="133"/>
      <c r="U256" s="133"/>
    </row>
    <row r="257" spans="1:21" ht="12.75">
      <c r="A257" s="132" t="s">
        <v>188</v>
      </c>
      <c r="B257" s="132" t="s">
        <v>408</v>
      </c>
      <c r="C257" s="179">
        <v>2167.5</v>
      </c>
      <c r="D257" s="132"/>
      <c r="E257" s="179">
        <v>3701.64</v>
      </c>
      <c r="F257" s="322">
        <f t="shared" si="6"/>
        <v>170.77923875432526</v>
      </c>
      <c r="G257" s="322"/>
      <c r="H257" s="133"/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133"/>
      <c r="T257" s="133"/>
      <c r="U257" s="133"/>
    </row>
    <row r="258" spans="1:21" ht="12.75">
      <c r="A258" s="132" t="s">
        <v>190</v>
      </c>
      <c r="B258" s="132" t="s">
        <v>409</v>
      </c>
      <c r="C258" s="179">
        <v>617.5</v>
      </c>
      <c r="D258" s="132"/>
      <c r="E258" s="179">
        <v>2852.5</v>
      </c>
      <c r="F258" s="322">
        <f t="shared" si="6"/>
        <v>461.9433198380567</v>
      </c>
      <c r="G258" s="322"/>
      <c r="H258" s="133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133"/>
      <c r="T258" s="133"/>
      <c r="U258" s="133"/>
    </row>
    <row r="259" spans="1:21" ht="12.75">
      <c r="A259" s="132" t="s">
        <v>192</v>
      </c>
      <c r="B259" s="132" t="s">
        <v>410</v>
      </c>
      <c r="C259" s="179">
        <v>42798.04</v>
      </c>
      <c r="D259" s="132"/>
      <c r="E259" s="179">
        <v>51566.85</v>
      </c>
      <c r="F259" s="322">
        <f t="shared" si="6"/>
        <v>120.48881210447955</v>
      </c>
      <c r="G259" s="322"/>
      <c r="H259" s="133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133"/>
      <c r="T259" s="133"/>
      <c r="U259" s="133"/>
    </row>
    <row r="260" spans="1:21" ht="12.75">
      <c r="A260" s="132" t="s">
        <v>194</v>
      </c>
      <c r="B260" s="132" t="s">
        <v>411</v>
      </c>
      <c r="C260" s="179">
        <v>77918.1</v>
      </c>
      <c r="D260" s="132"/>
      <c r="E260" s="179">
        <v>74840</v>
      </c>
      <c r="F260" s="322">
        <f t="shared" si="6"/>
        <v>96.04956999721502</v>
      </c>
      <c r="G260" s="322"/>
      <c r="H260" s="133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133"/>
      <c r="T260" s="133"/>
      <c r="U260" s="133"/>
    </row>
    <row r="261" spans="1:21" ht="12.75">
      <c r="A261" s="132" t="s">
        <v>196</v>
      </c>
      <c r="B261" s="132" t="s">
        <v>412</v>
      </c>
      <c r="C261" s="179">
        <v>23722.5</v>
      </c>
      <c r="D261" s="132"/>
      <c r="E261" s="179">
        <v>19547</v>
      </c>
      <c r="F261" s="322">
        <f t="shared" si="6"/>
        <v>82.39856676151334</v>
      </c>
      <c r="G261" s="322"/>
      <c r="H261" s="133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133"/>
      <c r="T261" s="133"/>
      <c r="U261" s="133"/>
    </row>
    <row r="262" spans="1:21" ht="12.75">
      <c r="A262" s="132" t="s">
        <v>198</v>
      </c>
      <c r="B262" s="132" t="s">
        <v>413</v>
      </c>
      <c r="C262" s="179">
        <v>6576.86</v>
      </c>
      <c r="D262" s="132"/>
      <c r="E262" s="179">
        <v>8727.73</v>
      </c>
      <c r="F262" s="322">
        <f t="shared" si="6"/>
        <v>132.7036001982709</v>
      </c>
      <c r="G262" s="322"/>
      <c r="H262" s="133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133"/>
      <c r="T262" s="133"/>
      <c r="U262" s="133"/>
    </row>
    <row r="263" spans="1:21" ht="12.75">
      <c r="A263" s="132" t="s">
        <v>200</v>
      </c>
      <c r="B263" s="132" t="s">
        <v>414</v>
      </c>
      <c r="C263" s="179">
        <v>33773.26</v>
      </c>
      <c r="D263" s="132"/>
      <c r="E263" s="179">
        <v>29683.76</v>
      </c>
      <c r="F263" s="322">
        <f t="shared" si="6"/>
        <v>87.89130809403652</v>
      </c>
      <c r="G263" s="322"/>
      <c r="H263" s="133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133"/>
      <c r="T263" s="133"/>
      <c r="U263" s="133"/>
    </row>
    <row r="264" spans="1:21" ht="12.75">
      <c r="A264" s="132" t="s">
        <v>202</v>
      </c>
      <c r="B264" s="132" t="s">
        <v>415</v>
      </c>
      <c r="C264" s="179">
        <v>3557.1</v>
      </c>
      <c r="D264" s="132"/>
      <c r="E264" s="179">
        <v>5239.3</v>
      </c>
      <c r="F264" s="322">
        <f t="shared" si="6"/>
        <v>147.29133282730317</v>
      </c>
      <c r="G264" s="322"/>
      <c r="H264" s="133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133"/>
      <c r="T264" s="133"/>
      <c r="U264" s="133"/>
    </row>
    <row r="265" spans="1:21" ht="12.75">
      <c r="A265" s="131" t="s">
        <v>204</v>
      </c>
      <c r="B265" s="131" t="s">
        <v>416</v>
      </c>
      <c r="C265" s="150">
        <f>SUM(C266)</f>
        <v>16421.99</v>
      </c>
      <c r="D265" s="150">
        <v>14000</v>
      </c>
      <c r="E265" s="150">
        <v>6136.7</v>
      </c>
      <c r="F265" s="322">
        <f t="shared" si="6"/>
        <v>37.36879635172107</v>
      </c>
      <c r="G265" s="322">
        <f>SUM(E265/D265*100)</f>
        <v>43.833571428571425</v>
      </c>
      <c r="H265" s="133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133"/>
      <c r="T265" s="133"/>
      <c r="U265" s="133"/>
    </row>
    <row r="266" spans="1:21" ht="12.75">
      <c r="A266" s="132" t="s">
        <v>206</v>
      </c>
      <c r="B266" s="132" t="s">
        <v>416</v>
      </c>
      <c r="C266" s="179">
        <v>16421.99</v>
      </c>
      <c r="D266" s="132"/>
      <c r="E266" s="179">
        <v>6136.7</v>
      </c>
      <c r="F266" s="322">
        <f t="shared" si="6"/>
        <v>37.36879635172107</v>
      </c>
      <c r="G266" s="322"/>
      <c r="H266" s="133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133"/>
      <c r="T266" s="133"/>
      <c r="U266" s="133"/>
    </row>
    <row r="267" spans="1:21" ht="12.75">
      <c r="A267" s="131" t="s">
        <v>207</v>
      </c>
      <c r="B267" s="131" t="s">
        <v>417</v>
      </c>
      <c r="C267" s="150">
        <f>SUM(C268:C272)</f>
        <v>18604.15</v>
      </c>
      <c r="D267" s="150">
        <v>71500</v>
      </c>
      <c r="E267" s="150">
        <v>22968.12</v>
      </c>
      <c r="F267" s="322">
        <f t="shared" si="6"/>
        <v>123.45697062214612</v>
      </c>
      <c r="G267" s="322">
        <f>SUM(E267/D267*100)</f>
        <v>32.123244755244755</v>
      </c>
      <c r="H267" s="133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133"/>
      <c r="T267" s="133"/>
      <c r="U267" s="133"/>
    </row>
    <row r="268" spans="1:21" ht="12.75">
      <c r="A268" s="132" t="s">
        <v>211</v>
      </c>
      <c r="B268" s="132" t="s">
        <v>418</v>
      </c>
      <c r="C268" s="179">
        <v>2984.75</v>
      </c>
      <c r="D268" s="132"/>
      <c r="E268" s="179">
        <v>3042.96</v>
      </c>
      <c r="F268" s="322">
        <f t="shared" si="6"/>
        <v>101.95024708937098</v>
      </c>
      <c r="G268" s="322"/>
      <c r="H268" s="133"/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  <c r="S268" s="133"/>
      <c r="T268" s="133"/>
      <c r="U268" s="133"/>
    </row>
    <row r="269" spans="1:21" ht="12.75">
      <c r="A269" s="132" t="s">
        <v>213</v>
      </c>
      <c r="B269" s="132" t="s">
        <v>419</v>
      </c>
      <c r="C269" s="179">
        <v>269</v>
      </c>
      <c r="D269" s="132"/>
      <c r="E269" s="179">
        <v>577</v>
      </c>
      <c r="F269" s="322">
        <f t="shared" si="6"/>
        <v>214.49814126394054</v>
      </c>
      <c r="G269" s="322"/>
      <c r="H269" s="133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133"/>
      <c r="T269" s="133"/>
      <c r="U269" s="133"/>
    </row>
    <row r="270" spans="1:21" ht="12.75">
      <c r="A270" s="132" t="s">
        <v>215</v>
      </c>
      <c r="B270" s="132" t="s">
        <v>216</v>
      </c>
      <c r="C270" s="179">
        <v>4955.63</v>
      </c>
      <c r="D270" s="132"/>
      <c r="E270" s="179">
        <v>6615.16</v>
      </c>
      <c r="F270" s="322">
        <f t="shared" si="6"/>
        <v>133.4877704751969</v>
      </c>
      <c r="G270" s="322"/>
      <c r="H270" s="133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133"/>
      <c r="T270" s="133"/>
      <c r="U270" s="133"/>
    </row>
    <row r="271" spans="1:21" ht="12.75">
      <c r="A271" s="132" t="s">
        <v>217</v>
      </c>
      <c r="B271" s="132" t="s">
        <v>420</v>
      </c>
      <c r="C271" s="179">
        <v>10274.77</v>
      </c>
      <c r="D271" s="132"/>
      <c r="E271" s="179">
        <v>10453</v>
      </c>
      <c r="F271" s="322">
        <f t="shared" si="6"/>
        <v>101.73463736901166</v>
      </c>
      <c r="G271" s="322"/>
      <c r="H271" s="133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133"/>
      <c r="T271" s="133"/>
      <c r="U271" s="133"/>
    </row>
    <row r="272" spans="1:21" ht="12.75">
      <c r="A272" s="132" t="s">
        <v>221</v>
      </c>
      <c r="B272" s="132" t="s">
        <v>417</v>
      </c>
      <c r="C272" s="179">
        <v>120</v>
      </c>
      <c r="D272" s="132"/>
      <c r="E272" s="179">
        <v>2280</v>
      </c>
      <c r="F272" s="322">
        <f t="shared" si="6"/>
        <v>1900</v>
      </c>
      <c r="G272" s="322"/>
      <c r="H272" s="133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133"/>
      <c r="T272" s="133"/>
      <c r="U272" s="133"/>
    </row>
    <row r="273" spans="1:21" ht="12.75">
      <c r="A273" s="131" t="s">
        <v>222</v>
      </c>
      <c r="B273" s="131" t="s">
        <v>421</v>
      </c>
      <c r="C273" s="150">
        <f>SUM(C274+C276)</f>
        <v>6474.12</v>
      </c>
      <c r="D273" s="150">
        <v>16300</v>
      </c>
      <c r="E273" s="150">
        <v>5903.41</v>
      </c>
      <c r="F273" s="322">
        <f t="shared" si="6"/>
        <v>91.18474788851613</v>
      </c>
      <c r="G273" s="322">
        <f>SUM(E273/D273*100)</f>
        <v>36.21723926380368</v>
      </c>
      <c r="H273" s="133"/>
      <c r="I273" s="133"/>
      <c r="J273" s="133"/>
      <c r="K273" s="133"/>
      <c r="L273" s="133"/>
      <c r="M273" s="133"/>
      <c r="N273" s="133"/>
      <c r="O273" s="133"/>
      <c r="P273" s="133"/>
      <c r="Q273" s="133"/>
      <c r="R273" s="133"/>
      <c r="S273" s="133"/>
      <c r="T273" s="133"/>
      <c r="U273" s="133"/>
    </row>
    <row r="274" spans="1:21" ht="12.75">
      <c r="A274" s="131" t="s">
        <v>224</v>
      </c>
      <c r="B274" s="131" t="s">
        <v>422</v>
      </c>
      <c r="C274" s="150">
        <f>SUM(C275)</f>
        <v>719.79</v>
      </c>
      <c r="D274" s="150">
        <v>3000</v>
      </c>
      <c r="E274" s="150">
        <v>1586.18</v>
      </c>
      <c r="F274" s="322">
        <f t="shared" si="6"/>
        <v>220.36705150113232</v>
      </c>
      <c r="G274" s="322">
        <f>SUM(E274/D274*100)</f>
        <v>52.87266666666667</v>
      </c>
      <c r="H274" s="133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133"/>
      <c r="T274" s="133"/>
      <c r="U274" s="133"/>
    </row>
    <row r="275" spans="1:21" ht="25.5">
      <c r="A275" s="132" t="s">
        <v>229</v>
      </c>
      <c r="B275" s="180" t="s">
        <v>490</v>
      </c>
      <c r="C275" s="179">
        <v>719.79</v>
      </c>
      <c r="D275" s="132"/>
      <c r="E275" s="179">
        <v>1586.18</v>
      </c>
      <c r="F275" s="322">
        <f t="shared" si="6"/>
        <v>220.36705150113232</v>
      </c>
      <c r="G275" s="322"/>
      <c r="H275" s="133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133"/>
      <c r="T275" s="133"/>
      <c r="U275" s="133"/>
    </row>
    <row r="276" spans="1:21" ht="12.75">
      <c r="A276" s="131" t="s">
        <v>231</v>
      </c>
      <c r="B276" s="131" t="s">
        <v>423</v>
      </c>
      <c r="C276" s="150">
        <f>SUM(C277:C279)</f>
        <v>5754.33</v>
      </c>
      <c r="D276" s="150">
        <v>13300</v>
      </c>
      <c r="E276" s="150">
        <v>4317.23</v>
      </c>
      <c r="F276" s="322">
        <f t="shared" si="6"/>
        <v>75.02576320787998</v>
      </c>
      <c r="G276" s="322">
        <f>SUM(E276/D276*100)</f>
        <v>32.46037593984962</v>
      </c>
      <c r="H276" s="133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133"/>
      <c r="T276" s="133"/>
      <c r="U276" s="133"/>
    </row>
    <row r="277" spans="1:21" ht="12.75">
      <c r="A277" s="132" t="s">
        <v>233</v>
      </c>
      <c r="B277" s="132" t="s">
        <v>424</v>
      </c>
      <c r="C277" s="179">
        <v>4274.5</v>
      </c>
      <c r="D277" s="132"/>
      <c r="E277" s="179">
        <v>3497.47</v>
      </c>
      <c r="F277" s="322">
        <f t="shared" si="6"/>
        <v>81.82173353608609</v>
      </c>
      <c r="G277" s="322"/>
      <c r="H277" s="133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  <c r="S277" s="133"/>
      <c r="T277" s="133"/>
      <c r="U277" s="133"/>
    </row>
    <row r="278" spans="1:21" ht="12.75">
      <c r="A278" s="132" t="s">
        <v>237</v>
      </c>
      <c r="B278" s="132" t="s">
        <v>426</v>
      </c>
      <c r="C278" s="191">
        <v>992.33</v>
      </c>
      <c r="D278" s="192"/>
      <c r="E278" s="191">
        <v>819.76</v>
      </c>
      <c r="F278" s="323">
        <f t="shared" si="6"/>
        <v>82.60961575282415</v>
      </c>
      <c r="G278" s="323"/>
      <c r="H278" s="133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  <c r="S278" s="133"/>
      <c r="T278" s="133"/>
      <c r="U278" s="133"/>
    </row>
    <row r="279" spans="1:21" ht="12.75">
      <c r="A279" s="130">
        <v>3434</v>
      </c>
      <c r="B279" s="193" t="s">
        <v>427</v>
      </c>
      <c r="C279" s="187">
        <v>487.5</v>
      </c>
      <c r="D279" s="194"/>
      <c r="E279" s="187">
        <v>0</v>
      </c>
      <c r="F279" s="329">
        <f t="shared" si="6"/>
        <v>0</v>
      </c>
      <c r="G279" s="329"/>
      <c r="H279" s="133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133"/>
      <c r="T279" s="133"/>
      <c r="U279" s="133"/>
    </row>
    <row r="280" spans="1:21" ht="12.75">
      <c r="A280" s="131" t="s">
        <v>287</v>
      </c>
      <c r="B280" s="131" t="s">
        <v>444</v>
      </c>
      <c r="C280" s="195">
        <f>SUM(C281+C285)</f>
        <v>133600.25</v>
      </c>
      <c r="D280" s="195">
        <v>58000</v>
      </c>
      <c r="E280" s="195">
        <v>36852.74</v>
      </c>
      <c r="F280" s="330">
        <f t="shared" si="6"/>
        <v>27.5843346101523</v>
      </c>
      <c r="G280" s="330">
        <f>SUM(E280/D280*100)</f>
        <v>63.539206896551725</v>
      </c>
      <c r="H280" s="133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133"/>
      <c r="T280" s="133"/>
      <c r="U280" s="133"/>
    </row>
    <row r="281" spans="1:21" ht="12.75">
      <c r="A281" s="131" t="s">
        <v>296</v>
      </c>
      <c r="B281" s="131" t="s">
        <v>445</v>
      </c>
      <c r="C281" s="150">
        <f>SUM(C282:C284)</f>
        <v>33270.25</v>
      </c>
      <c r="D281" s="150">
        <v>58000</v>
      </c>
      <c r="E281" s="150">
        <v>36852.74</v>
      </c>
      <c r="F281" s="322">
        <f t="shared" si="6"/>
        <v>110.76784815262883</v>
      </c>
      <c r="G281" s="322">
        <f>SUM(E281/D281*100)</f>
        <v>63.539206896551725</v>
      </c>
      <c r="H281" s="133"/>
      <c r="I281" s="133"/>
      <c r="J281" s="133"/>
      <c r="K281" s="133"/>
      <c r="L281" s="133"/>
      <c r="M281" s="133"/>
      <c r="N281" s="133"/>
      <c r="O281" s="133"/>
      <c r="P281" s="133"/>
      <c r="Q281" s="133"/>
      <c r="R281" s="133"/>
      <c r="S281" s="133"/>
      <c r="T281" s="133"/>
      <c r="U281" s="133"/>
    </row>
    <row r="282" spans="1:21" ht="12.75">
      <c r="A282" s="132" t="s">
        <v>298</v>
      </c>
      <c r="B282" s="132" t="s">
        <v>446</v>
      </c>
      <c r="C282" s="191">
        <v>3999</v>
      </c>
      <c r="D282" s="132"/>
      <c r="E282" s="179">
        <v>11865.24</v>
      </c>
      <c r="F282" s="322">
        <f t="shared" si="6"/>
        <v>296.7051762940735</v>
      </c>
      <c r="G282" s="322"/>
      <c r="H282" s="133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  <c r="S282" s="133"/>
      <c r="T282" s="133"/>
      <c r="U282" s="133"/>
    </row>
    <row r="283" spans="1:21" ht="12.75">
      <c r="A283" s="130">
        <v>4223</v>
      </c>
      <c r="B283" s="193" t="s">
        <v>448</v>
      </c>
      <c r="C283" s="187">
        <v>6783.75</v>
      </c>
      <c r="D283" s="196"/>
      <c r="E283" s="179">
        <v>0</v>
      </c>
      <c r="F283" s="322">
        <f t="shared" si="6"/>
        <v>0</v>
      </c>
      <c r="G283" s="322"/>
      <c r="H283" s="133"/>
      <c r="I283" s="133"/>
      <c r="J283" s="133"/>
      <c r="K283" s="133"/>
      <c r="L283" s="133"/>
      <c r="M283" s="133"/>
      <c r="N283" s="133"/>
      <c r="O283" s="133"/>
      <c r="P283" s="133"/>
      <c r="Q283" s="133"/>
      <c r="R283" s="133"/>
      <c r="S283" s="133"/>
      <c r="T283" s="133"/>
      <c r="U283" s="133"/>
    </row>
    <row r="284" spans="1:21" ht="12.75">
      <c r="A284" s="132" t="s">
        <v>304</v>
      </c>
      <c r="B284" s="132" t="s">
        <v>449</v>
      </c>
      <c r="C284" s="189">
        <v>22487.5</v>
      </c>
      <c r="D284" s="132"/>
      <c r="E284" s="179">
        <v>24987.5</v>
      </c>
      <c r="F284" s="322">
        <f aca="true" t="shared" si="7" ref="F284:F347">SUM(E284/C284*100)</f>
        <v>111.11728738187882</v>
      </c>
      <c r="G284" s="322"/>
      <c r="H284" s="133"/>
      <c r="I284" s="133"/>
      <c r="J284" s="133"/>
      <c r="K284" s="133"/>
      <c r="L284" s="133"/>
      <c r="M284" s="133"/>
      <c r="N284" s="133"/>
      <c r="O284" s="133"/>
      <c r="P284" s="133"/>
      <c r="Q284" s="133"/>
      <c r="R284" s="133"/>
      <c r="S284" s="133"/>
      <c r="T284" s="133"/>
      <c r="U284" s="133"/>
    </row>
    <row r="285" spans="1:21" ht="12.75">
      <c r="A285" s="197">
        <v>423</v>
      </c>
      <c r="B285" s="198" t="s">
        <v>306</v>
      </c>
      <c r="C285" s="199">
        <f>SUM(C286)</f>
        <v>100330</v>
      </c>
      <c r="D285" s="198"/>
      <c r="E285" s="185">
        <v>0</v>
      </c>
      <c r="F285" s="323">
        <f t="shared" si="7"/>
        <v>0</v>
      </c>
      <c r="G285" s="323"/>
      <c r="H285" s="133"/>
      <c r="I285" s="133"/>
      <c r="J285" s="133"/>
      <c r="K285" s="133"/>
      <c r="L285" s="133"/>
      <c r="M285" s="133"/>
      <c r="N285" s="133"/>
      <c r="O285" s="133"/>
      <c r="P285" s="133"/>
      <c r="Q285" s="133"/>
      <c r="R285" s="133"/>
      <c r="S285" s="133"/>
      <c r="T285" s="133"/>
      <c r="U285" s="133"/>
    </row>
    <row r="286" spans="1:21" ht="12.75">
      <c r="A286" s="188">
        <v>4231</v>
      </c>
      <c r="B286" s="194" t="s">
        <v>460</v>
      </c>
      <c r="C286" s="187">
        <v>100330</v>
      </c>
      <c r="D286" s="188"/>
      <c r="E286" s="187">
        <v>0</v>
      </c>
      <c r="F286" s="187">
        <f t="shared" si="7"/>
        <v>0</v>
      </c>
      <c r="G286" s="187"/>
      <c r="H286" s="133"/>
      <c r="I286" s="133"/>
      <c r="J286" s="133"/>
      <c r="K286" s="133"/>
      <c r="L286" s="133"/>
      <c r="M286" s="133"/>
      <c r="N286" s="133"/>
      <c r="O286" s="133"/>
      <c r="P286" s="133"/>
      <c r="Q286" s="133"/>
      <c r="R286" s="133"/>
      <c r="S286" s="133"/>
      <c r="T286" s="133"/>
      <c r="U286" s="133"/>
    </row>
    <row r="287" spans="1:21" ht="12.75">
      <c r="A287" s="160" t="s">
        <v>333</v>
      </c>
      <c r="B287" s="160" t="s">
        <v>439</v>
      </c>
      <c r="C287" s="195">
        <f>SUM(C288)</f>
        <v>4045.86</v>
      </c>
      <c r="D287" s="195">
        <v>33000</v>
      </c>
      <c r="E287" s="195">
        <v>12657.31</v>
      </c>
      <c r="F287" s="330">
        <f t="shared" si="7"/>
        <v>312.84597094313693</v>
      </c>
      <c r="G287" s="330">
        <f>SUM(E287/D287*100)</f>
        <v>38.35548484848484</v>
      </c>
      <c r="H287" s="133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133"/>
      <c r="T287" s="133"/>
      <c r="U287" s="133"/>
    </row>
    <row r="288" spans="1:21" ht="25.5">
      <c r="A288" s="131" t="s">
        <v>341</v>
      </c>
      <c r="B288" s="183" t="s">
        <v>491</v>
      </c>
      <c r="C288" s="150">
        <f>SUM(C289)</f>
        <v>4045.86</v>
      </c>
      <c r="D288" s="150">
        <v>33000</v>
      </c>
      <c r="E288" s="150">
        <v>12657.31</v>
      </c>
      <c r="F288" s="322">
        <f t="shared" si="7"/>
        <v>312.84597094313693</v>
      </c>
      <c r="G288" s="322">
        <f>SUM(E288/D288*100)</f>
        <v>38.35548484848484</v>
      </c>
      <c r="H288" s="133"/>
      <c r="I288" s="133"/>
      <c r="J288" s="133"/>
      <c r="K288" s="133"/>
      <c r="L288" s="133"/>
      <c r="M288" s="133"/>
      <c r="N288" s="133"/>
      <c r="O288" s="133"/>
      <c r="P288" s="133"/>
      <c r="Q288" s="133"/>
      <c r="R288" s="133"/>
      <c r="S288" s="133"/>
      <c r="T288" s="133"/>
      <c r="U288" s="133"/>
    </row>
    <row r="289" spans="1:21" ht="25.5">
      <c r="A289" s="132" t="s">
        <v>343</v>
      </c>
      <c r="B289" s="180" t="s">
        <v>492</v>
      </c>
      <c r="C289" s="179">
        <v>4045.86</v>
      </c>
      <c r="D289" s="132"/>
      <c r="E289" s="179">
        <v>12657.31</v>
      </c>
      <c r="F289" s="322">
        <f t="shared" si="7"/>
        <v>312.84597094313693</v>
      </c>
      <c r="G289" s="322"/>
      <c r="H289" s="133"/>
      <c r="I289" s="133"/>
      <c r="J289" s="133"/>
      <c r="K289" s="133"/>
      <c r="L289" s="133"/>
      <c r="M289" s="133"/>
      <c r="N289" s="133"/>
      <c r="O289" s="133"/>
      <c r="P289" s="133"/>
      <c r="Q289" s="133"/>
      <c r="R289" s="133"/>
      <c r="S289" s="133"/>
      <c r="T289" s="133"/>
      <c r="U289" s="133"/>
    </row>
    <row r="290" spans="1:21" ht="12.75">
      <c r="A290" s="114" t="s">
        <v>493</v>
      </c>
      <c r="B290" s="114"/>
      <c r="C290" s="115">
        <f>SUM(C292+C294+C298+C304+C308+C312+C316+C318+C321)</f>
        <v>3556389.54</v>
      </c>
      <c r="D290" s="115">
        <v>9089000</v>
      </c>
      <c r="E290" s="115">
        <v>4277056.26</v>
      </c>
      <c r="F290" s="115">
        <f t="shared" si="7"/>
        <v>120.26399841452688</v>
      </c>
      <c r="G290" s="115">
        <f>SUM(E290/D290*100)</f>
        <v>47.05750093519639</v>
      </c>
      <c r="H290" s="133"/>
      <c r="I290" s="296"/>
      <c r="J290" s="133"/>
      <c r="K290" s="133"/>
      <c r="L290" s="133"/>
      <c r="M290" s="133"/>
      <c r="N290" s="133"/>
      <c r="O290" s="133"/>
      <c r="P290" s="133"/>
      <c r="Q290" s="133"/>
      <c r="R290" s="133"/>
      <c r="S290" s="133"/>
      <c r="T290" s="133"/>
      <c r="U290" s="133"/>
    </row>
    <row r="291" spans="1:21" ht="12.75">
      <c r="A291" s="131" t="s">
        <v>158</v>
      </c>
      <c r="B291" s="131" t="s">
        <v>395</v>
      </c>
      <c r="C291" s="150">
        <v>407389.03</v>
      </c>
      <c r="D291" s="150">
        <v>1734000</v>
      </c>
      <c r="E291" s="150">
        <v>499858.44</v>
      </c>
      <c r="F291" s="322">
        <f t="shared" si="7"/>
        <v>122.69806086825656</v>
      </c>
      <c r="G291" s="322">
        <f>SUM(E291/D291*100)</f>
        <v>28.826899653979236</v>
      </c>
      <c r="H291" s="133"/>
      <c r="I291" s="133"/>
      <c r="J291" s="133"/>
      <c r="K291" s="133"/>
      <c r="L291" s="133"/>
      <c r="M291" s="133"/>
      <c r="N291" s="133"/>
      <c r="O291" s="133"/>
      <c r="P291" s="133"/>
      <c r="Q291" s="133"/>
      <c r="R291" s="133"/>
      <c r="S291" s="133"/>
      <c r="T291" s="133"/>
      <c r="U291" s="133"/>
    </row>
    <row r="292" spans="1:21" ht="12.75">
      <c r="A292" s="131" t="s">
        <v>160</v>
      </c>
      <c r="B292" s="131" t="s">
        <v>396</v>
      </c>
      <c r="C292" s="150">
        <v>1955.63</v>
      </c>
      <c r="D292" s="150">
        <v>2000</v>
      </c>
      <c r="E292" s="150">
        <v>250</v>
      </c>
      <c r="F292" s="322">
        <f t="shared" si="7"/>
        <v>12.783604260519626</v>
      </c>
      <c r="G292" s="322">
        <f>SUM(E292/D292*100)</f>
        <v>12.5</v>
      </c>
      <c r="H292" s="133"/>
      <c r="I292" s="133"/>
      <c r="J292" s="133"/>
      <c r="K292" s="133"/>
      <c r="L292" s="133"/>
      <c r="M292" s="133"/>
      <c r="N292" s="133"/>
      <c r="O292" s="133"/>
      <c r="P292" s="133"/>
      <c r="Q292" s="133"/>
      <c r="R292" s="133"/>
      <c r="S292" s="133"/>
      <c r="T292" s="133"/>
      <c r="U292" s="133"/>
    </row>
    <row r="293" spans="1:21" ht="12.75">
      <c r="A293" s="132" t="s">
        <v>166</v>
      </c>
      <c r="B293" s="132" t="s">
        <v>399</v>
      </c>
      <c r="C293" s="179">
        <v>1955.63</v>
      </c>
      <c r="D293" s="132"/>
      <c r="E293" s="179">
        <v>250</v>
      </c>
      <c r="F293" s="322">
        <f t="shared" si="7"/>
        <v>12.783604260519626</v>
      </c>
      <c r="G293" s="322"/>
      <c r="H293" s="133"/>
      <c r="I293" s="133"/>
      <c r="J293" s="133"/>
      <c r="K293" s="133"/>
      <c r="L293" s="133"/>
      <c r="M293" s="133"/>
      <c r="N293" s="133"/>
      <c r="O293" s="133"/>
      <c r="P293" s="133"/>
      <c r="Q293" s="133"/>
      <c r="R293" s="133"/>
      <c r="S293" s="133"/>
      <c r="T293" s="133"/>
      <c r="U293" s="133"/>
    </row>
    <row r="294" spans="1:21" ht="12.75">
      <c r="A294" s="131" t="s">
        <v>170</v>
      </c>
      <c r="B294" s="131" t="s">
        <v>401</v>
      </c>
      <c r="C294" s="150">
        <v>8798.68</v>
      </c>
      <c r="D294" s="150">
        <v>54650</v>
      </c>
      <c r="E294" s="150">
        <v>11133.83</v>
      </c>
      <c r="F294" s="322">
        <f t="shared" si="7"/>
        <v>126.5397764210086</v>
      </c>
      <c r="G294" s="322">
        <f>SUM(E294/D294*100)</f>
        <v>20.372973467520588</v>
      </c>
      <c r="H294" s="133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133"/>
      <c r="T294" s="133"/>
      <c r="U294" s="133"/>
    </row>
    <row r="295" spans="1:21" ht="12.75">
      <c r="A295" s="132" t="s">
        <v>172</v>
      </c>
      <c r="B295" s="132" t="s">
        <v>402</v>
      </c>
      <c r="C295" s="179">
        <v>2999.41</v>
      </c>
      <c r="D295" s="132"/>
      <c r="E295" s="179">
        <v>3684.83</v>
      </c>
      <c r="F295" s="322">
        <f t="shared" si="7"/>
        <v>122.85182752608013</v>
      </c>
      <c r="G295" s="322"/>
      <c r="H295" s="133"/>
      <c r="I295" s="133"/>
      <c r="J295" s="133"/>
      <c r="K295" s="133"/>
      <c r="L295" s="133"/>
      <c r="M295" s="133"/>
      <c r="N295" s="133"/>
      <c r="O295" s="133"/>
      <c r="P295" s="133"/>
      <c r="Q295" s="133"/>
      <c r="R295" s="133"/>
      <c r="S295" s="133"/>
      <c r="T295" s="133"/>
      <c r="U295" s="133"/>
    </row>
    <row r="296" spans="1:21" ht="12.75">
      <c r="A296" s="132" t="s">
        <v>174</v>
      </c>
      <c r="B296" s="132" t="s">
        <v>474</v>
      </c>
      <c r="C296" s="179">
        <v>3999.27</v>
      </c>
      <c r="D296" s="132"/>
      <c r="E296" s="179">
        <v>0</v>
      </c>
      <c r="F296" s="322">
        <f t="shared" si="7"/>
        <v>0</v>
      </c>
      <c r="G296" s="322"/>
      <c r="H296" s="133"/>
      <c r="I296" s="133"/>
      <c r="J296" s="133"/>
      <c r="K296" s="133"/>
      <c r="L296" s="133"/>
      <c r="M296" s="133"/>
      <c r="N296" s="133"/>
      <c r="O296" s="133"/>
      <c r="P296" s="133"/>
      <c r="Q296" s="133"/>
      <c r="R296" s="133"/>
      <c r="S296" s="133"/>
      <c r="T296" s="133"/>
      <c r="U296" s="133"/>
    </row>
    <row r="297" spans="1:21" ht="12.75">
      <c r="A297" s="132" t="s">
        <v>182</v>
      </c>
      <c r="B297" s="132" t="s">
        <v>405</v>
      </c>
      <c r="C297" s="179">
        <v>1800</v>
      </c>
      <c r="D297" s="132"/>
      <c r="E297" s="179">
        <v>7449</v>
      </c>
      <c r="F297" s="322">
        <f t="shared" si="7"/>
        <v>413.83333333333337</v>
      </c>
      <c r="G297" s="322"/>
      <c r="H297" s="133"/>
      <c r="I297" s="133"/>
      <c r="J297" s="133"/>
      <c r="K297" s="133"/>
      <c r="L297" s="133"/>
      <c r="M297" s="133"/>
      <c r="N297" s="133"/>
      <c r="O297" s="133"/>
      <c r="P297" s="133"/>
      <c r="Q297" s="133"/>
      <c r="R297" s="133"/>
      <c r="S297" s="133"/>
      <c r="T297" s="133"/>
      <c r="U297" s="133"/>
    </row>
    <row r="298" spans="1:21" ht="12.75">
      <c r="A298" s="131" t="s">
        <v>184</v>
      </c>
      <c r="B298" s="131" t="s">
        <v>406</v>
      </c>
      <c r="C298" s="150">
        <v>378353.54</v>
      </c>
      <c r="D298" s="150">
        <v>1391860</v>
      </c>
      <c r="E298" s="150">
        <v>442113.75</v>
      </c>
      <c r="F298" s="322">
        <f t="shared" si="7"/>
        <v>116.85201888159949</v>
      </c>
      <c r="G298" s="322">
        <f>SUM(E298/D298*100)</f>
        <v>31.764239937924792</v>
      </c>
      <c r="H298" s="133"/>
      <c r="I298" s="133"/>
      <c r="J298" s="133"/>
      <c r="K298" s="133"/>
      <c r="L298" s="133"/>
      <c r="M298" s="133"/>
      <c r="N298" s="133"/>
      <c r="O298" s="133"/>
      <c r="P298" s="133"/>
      <c r="Q298" s="133"/>
      <c r="R298" s="133"/>
      <c r="S298" s="133"/>
      <c r="T298" s="133"/>
      <c r="U298" s="133"/>
    </row>
    <row r="299" spans="1:21" ht="12.75">
      <c r="A299" s="132" t="s">
        <v>186</v>
      </c>
      <c r="B299" s="132" t="s">
        <v>407</v>
      </c>
      <c r="C299" s="179">
        <v>9375</v>
      </c>
      <c r="D299" s="132"/>
      <c r="E299" s="179">
        <v>9000</v>
      </c>
      <c r="F299" s="322">
        <f t="shared" si="7"/>
        <v>96</v>
      </c>
      <c r="G299" s="322"/>
      <c r="H299" s="133"/>
      <c r="I299" s="133"/>
      <c r="J299" s="133"/>
      <c r="K299" s="133"/>
      <c r="L299" s="133"/>
      <c r="M299" s="133"/>
      <c r="N299" s="133"/>
      <c r="O299" s="133"/>
      <c r="P299" s="133"/>
      <c r="Q299" s="133"/>
      <c r="R299" s="133"/>
      <c r="S299" s="133"/>
      <c r="T299" s="133"/>
      <c r="U299" s="133"/>
    </row>
    <row r="300" spans="1:21" ht="12.75">
      <c r="A300" s="132" t="s">
        <v>190</v>
      </c>
      <c r="B300" s="132" t="s">
        <v>409</v>
      </c>
      <c r="C300" s="179">
        <v>0</v>
      </c>
      <c r="D300" s="132"/>
      <c r="E300" s="179">
        <v>1937.5</v>
      </c>
      <c r="F300" s="322"/>
      <c r="G300" s="322"/>
      <c r="H300" s="133"/>
      <c r="I300" s="133"/>
      <c r="J300" s="133"/>
      <c r="K300" s="133"/>
      <c r="L300" s="133"/>
      <c r="M300" s="133"/>
      <c r="N300" s="133"/>
      <c r="O300" s="133"/>
      <c r="P300" s="133"/>
      <c r="Q300" s="133"/>
      <c r="R300" s="133"/>
      <c r="S300" s="133"/>
      <c r="T300" s="133"/>
      <c r="U300" s="133"/>
    </row>
    <row r="301" spans="1:21" ht="12.75">
      <c r="A301" s="132" t="s">
        <v>194</v>
      </c>
      <c r="B301" s="132" t="s">
        <v>411</v>
      </c>
      <c r="C301" s="179">
        <v>0</v>
      </c>
      <c r="D301" s="132"/>
      <c r="E301" s="179">
        <v>4480</v>
      </c>
      <c r="F301" s="322"/>
      <c r="G301" s="322"/>
      <c r="H301" s="133"/>
      <c r="I301" s="133"/>
      <c r="J301" s="133"/>
      <c r="K301" s="133"/>
      <c r="L301" s="133"/>
      <c r="M301" s="133"/>
      <c r="N301" s="133"/>
      <c r="O301" s="133"/>
      <c r="P301" s="133"/>
      <c r="Q301" s="133"/>
      <c r="R301" s="133"/>
      <c r="S301" s="133"/>
      <c r="T301" s="133"/>
      <c r="U301" s="133"/>
    </row>
    <row r="302" spans="1:21" ht="12.75">
      <c r="A302" s="132" t="s">
        <v>198</v>
      </c>
      <c r="B302" s="132" t="s">
        <v>413</v>
      </c>
      <c r="C302" s="179">
        <v>92303.54</v>
      </c>
      <c r="D302" s="132"/>
      <c r="E302" s="179">
        <v>82927.5</v>
      </c>
      <c r="F302" s="322">
        <f t="shared" si="7"/>
        <v>89.84216640011857</v>
      </c>
      <c r="G302" s="322"/>
      <c r="H302" s="133"/>
      <c r="I302" s="133"/>
      <c r="J302" s="133"/>
      <c r="K302" s="133"/>
      <c r="L302" s="133"/>
      <c r="M302" s="133"/>
      <c r="N302" s="133"/>
      <c r="O302" s="133"/>
      <c r="P302" s="133"/>
      <c r="Q302" s="133"/>
      <c r="R302" s="133"/>
      <c r="S302" s="133"/>
      <c r="T302" s="133"/>
      <c r="U302" s="133"/>
    </row>
    <row r="303" spans="1:21" ht="12.75">
      <c r="A303" s="132" t="s">
        <v>202</v>
      </c>
      <c r="B303" s="132" t="s">
        <v>415</v>
      </c>
      <c r="C303" s="179">
        <v>276675</v>
      </c>
      <c r="D303" s="132"/>
      <c r="E303" s="179">
        <v>343768.75</v>
      </c>
      <c r="F303" s="322">
        <f t="shared" si="7"/>
        <v>124.25002258968104</v>
      </c>
      <c r="G303" s="322"/>
      <c r="H303" s="133"/>
      <c r="I303" s="133"/>
      <c r="J303" s="133"/>
      <c r="K303" s="133"/>
      <c r="L303" s="133"/>
      <c r="M303" s="133"/>
      <c r="N303" s="133"/>
      <c r="O303" s="133"/>
      <c r="P303" s="133"/>
      <c r="Q303" s="133"/>
      <c r="R303" s="133"/>
      <c r="S303" s="133"/>
      <c r="T303" s="133"/>
      <c r="U303" s="133"/>
    </row>
    <row r="304" spans="1:21" ht="12.75">
      <c r="A304" s="131" t="s">
        <v>207</v>
      </c>
      <c r="B304" s="131" t="s">
        <v>417</v>
      </c>
      <c r="C304" s="150">
        <v>18281.18</v>
      </c>
      <c r="D304" s="150">
        <v>285490</v>
      </c>
      <c r="E304" s="150">
        <v>46360.86</v>
      </c>
      <c r="F304" s="322">
        <f t="shared" si="7"/>
        <v>253.59883771178886</v>
      </c>
      <c r="G304" s="322">
        <f>SUM(E304/D304*100)</f>
        <v>16.239048653192757</v>
      </c>
      <c r="H304" s="133"/>
      <c r="I304" s="133"/>
      <c r="J304" s="133"/>
      <c r="K304" s="133"/>
      <c r="L304" s="133"/>
      <c r="M304" s="133"/>
      <c r="N304" s="133"/>
      <c r="O304" s="133"/>
      <c r="P304" s="133"/>
      <c r="Q304" s="133"/>
      <c r="R304" s="133"/>
      <c r="S304" s="133"/>
      <c r="T304" s="133"/>
      <c r="U304" s="133"/>
    </row>
    <row r="305" spans="1:21" ht="12.75">
      <c r="A305" s="132" t="s">
        <v>213</v>
      </c>
      <c r="B305" s="132" t="s">
        <v>419</v>
      </c>
      <c r="C305" s="179">
        <v>16341.18</v>
      </c>
      <c r="D305" s="132"/>
      <c r="E305" s="179">
        <v>44169.23</v>
      </c>
      <c r="F305" s="322">
        <f t="shared" si="7"/>
        <v>270.2940056960391</v>
      </c>
      <c r="G305" s="322"/>
      <c r="H305" s="133"/>
      <c r="I305" s="133"/>
      <c r="J305" s="133"/>
      <c r="K305" s="133"/>
      <c r="L305" s="133"/>
      <c r="M305" s="133"/>
      <c r="N305" s="133"/>
      <c r="O305" s="133"/>
      <c r="P305" s="133"/>
      <c r="Q305" s="133"/>
      <c r="R305" s="133"/>
      <c r="S305" s="133"/>
      <c r="T305" s="133"/>
      <c r="U305" s="133"/>
    </row>
    <row r="306" spans="1:21" ht="12.75">
      <c r="A306" s="132" t="s">
        <v>221</v>
      </c>
      <c r="B306" s="132" t="s">
        <v>417</v>
      </c>
      <c r="C306" s="179">
        <v>1940</v>
      </c>
      <c r="D306" s="132"/>
      <c r="E306" s="179">
        <v>2191.63</v>
      </c>
      <c r="F306" s="322">
        <f t="shared" si="7"/>
        <v>112.97061855670103</v>
      </c>
      <c r="G306" s="322"/>
      <c r="H306" s="133"/>
      <c r="I306" s="133"/>
      <c r="J306" s="133"/>
      <c r="K306" s="133"/>
      <c r="L306" s="133"/>
      <c r="M306" s="133"/>
      <c r="N306" s="133"/>
      <c r="O306" s="133"/>
      <c r="P306" s="133"/>
      <c r="Q306" s="133"/>
      <c r="R306" s="133"/>
      <c r="S306" s="133"/>
      <c r="T306" s="133"/>
      <c r="U306" s="133"/>
    </row>
    <row r="307" spans="1:21" ht="12.75">
      <c r="A307" s="131" t="s">
        <v>245</v>
      </c>
      <c r="B307" s="131" t="s">
        <v>246</v>
      </c>
      <c r="C307" s="150">
        <v>21000</v>
      </c>
      <c r="D307" s="150">
        <v>110000</v>
      </c>
      <c r="E307" s="150">
        <v>52762.5</v>
      </c>
      <c r="F307" s="322">
        <f t="shared" si="7"/>
        <v>251.25000000000003</v>
      </c>
      <c r="G307" s="322">
        <f>SUM(E307/D307*100)</f>
        <v>47.96590909090909</v>
      </c>
      <c r="H307" s="133"/>
      <c r="I307" s="133"/>
      <c r="J307" s="133"/>
      <c r="K307" s="133"/>
      <c r="L307" s="133"/>
      <c r="M307" s="133"/>
      <c r="N307" s="133"/>
      <c r="O307" s="133"/>
      <c r="P307" s="133"/>
      <c r="Q307" s="133"/>
      <c r="R307" s="133"/>
      <c r="S307" s="133"/>
      <c r="T307" s="133"/>
      <c r="U307" s="133"/>
    </row>
    <row r="308" spans="1:21" ht="12.75">
      <c r="A308" s="131" t="s">
        <v>251</v>
      </c>
      <c r="B308" s="131" t="s">
        <v>252</v>
      </c>
      <c r="C308" s="150">
        <v>21000</v>
      </c>
      <c r="D308" s="150">
        <v>110000</v>
      </c>
      <c r="E308" s="150">
        <v>52762.5</v>
      </c>
      <c r="F308" s="322">
        <f t="shared" si="7"/>
        <v>251.25000000000003</v>
      </c>
      <c r="G308" s="322">
        <f>SUM(E308/D308*100)</f>
        <v>47.96590909090909</v>
      </c>
      <c r="H308" s="133"/>
      <c r="I308" s="133"/>
      <c r="J308" s="133"/>
      <c r="K308" s="133"/>
      <c r="L308" s="133"/>
      <c r="M308" s="133"/>
      <c r="N308" s="133"/>
      <c r="O308" s="133"/>
      <c r="P308" s="133"/>
      <c r="Q308" s="133"/>
      <c r="R308" s="133"/>
      <c r="S308" s="133"/>
      <c r="T308" s="133"/>
      <c r="U308" s="133"/>
    </row>
    <row r="309" spans="1:21" ht="12.75">
      <c r="A309" s="132" t="s">
        <v>253</v>
      </c>
      <c r="B309" s="132" t="s">
        <v>254</v>
      </c>
      <c r="C309" s="179">
        <v>21000</v>
      </c>
      <c r="D309" s="132"/>
      <c r="E309" s="179">
        <v>3000</v>
      </c>
      <c r="F309" s="322">
        <f t="shared" si="7"/>
        <v>14.285714285714285</v>
      </c>
      <c r="G309" s="322"/>
      <c r="H309" s="133"/>
      <c r="I309" s="133"/>
      <c r="J309" s="133"/>
      <c r="K309" s="133"/>
      <c r="L309" s="133"/>
      <c r="M309" s="133"/>
      <c r="N309" s="133"/>
      <c r="O309" s="133"/>
      <c r="P309" s="133"/>
      <c r="Q309" s="133"/>
      <c r="R309" s="133"/>
      <c r="S309" s="133"/>
      <c r="T309" s="133"/>
      <c r="U309" s="133"/>
    </row>
    <row r="310" spans="1:21" ht="12.75">
      <c r="A310" s="132" t="s">
        <v>255</v>
      </c>
      <c r="B310" s="132" t="s">
        <v>256</v>
      </c>
      <c r="C310" s="179">
        <v>0</v>
      </c>
      <c r="D310" s="132"/>
      <c r="E310" s="179">
        <v>49762.5</v>
      </c>
      <c r="F310" s="322"/>
      <c r="G310" s="322"/>
      <c r="H310" s="133"/>
      <c r="I310" s="133"/>
      <c r="J310" s="133"/>
      <c r="K310" s="133"/>
      <c r="L310" s="133"/>
      <c r="M310" s="133"/>
      <c r="N310" s="133"/>
      <c r="O310" s="133"/>
      <c r="P310" s="133"/>
      <c r="Q310" s="133"/>
      <c r="R310" s="133"/>
      <c r="S310" s="133"/>
      <c r="T310" s="133"/>
      <c r="U310" s="133"/>
    </row>
    <row r="311" spans="1:21" ht="25.5">
      <c r="A311" s="131" t="s">
        <v>257</v>
      </c>
      <c r="B311" s="183" t="s">
        <v>431</v>
      </c>
      <c r="C311" s="150">
        <v>757043.07</v>
      </c>
      <c r="D311" s="150">
        <v>1672000</v>
      </c>
      <c r="E311" s="150">
        <v>1094150.32</v>
      </c>
      <c r="F311" s="322">
        <f t="shared" si="7"/>
        <v>144.52946778840473</v>
      </c>
      <c r="G311" s="322">
        <f>SUM(E311/D311*100)</f>
        <v>65.4396124401914</v>
      </c>
      <c r="H311" s="133"/>
      <c r="I311" s="133"/>
      <c r="J311" s="133"/>
      <c r="K311" s="133"/>
      <c r="L311" s="133"/>
      <c r="M311" s="133"/>
      <c r="N311" s="133"/>
      <c r="O311" s="133"/>
      <c r="P311" s="133"/>
      <c r="Q311" s="133"/>
      <c r="R311" s="133"/>
      <c r="S311" s="133"/>
      <c r="T311" s="133"/>
      <c r="U311" s="133"/>
    </row>
    <row r="312" spans="1:21" ht="12.75">
      <c r="A312" s="131" t="s">
        <v>259</v>
      </c>
      <c r="B312" s="131" t="s">
        <v>432</v>
      </c>
      <c r="C312" s="150">
        <v>757043.07</v>
      </c>
      <c r="D312" s="150">
        <v>1672000</v>
      </c>
      <c r="E312" s="150">
        <v>1094150.32</v>
      </c>
      <c r="F312" s="322">
        <f t="shared" si="7"/>
        <v>144.52946778840473</v>
      </c>
      <c r="G312" s="322">
        <f>SUM(E312/D312*100)</f>
        <v>65.4396124401914</v>
      </c>
      <c r="H312" s="133"/>
      <c r="I312" s="133"/>
      <c r="J312" s="133"/>
      <c r="K312" s="133"/>
      <c r="L312" s="133"/>
      <c r="M312" s="133"/>
      <c r="N312" s="133"/>
      <c r="O312" s="133"/>
      <c r="P312" s="133"/>
      <c r="Q312" s="133"/>
      <c r="R312" s="133"/>
      <c r="S312" s="133"/>
      <c r="T312" s="133"/>
      <c r="U312" s="133"/>
    </row>
    <row r="313" spans="1:21" ht="12.75">
      <c r="A313" s="132" t="s">
        <v>261</v>
      </c>
      <c r="B313" s="132" t="s">
        <v>481</v>
      </c>
      <c r="C313" s="179">
        <v>260200</v>
      </c>
      <c r="D313" s="132"/>
      <c r="E313" s="179">
        <v>350050</v>
      </c>
      <c r="F313" s="322">
        <f t="shared" si="7"/>
        <v>134.53112990007688</v>
      </c>
      <c r="G313" s="322"/>
      <c r="H313" s="133"/>
      <c r="I313" s="133"/>
      <c r="J313" s="133"/>
      <c r="K313" s="133"/>
      <c r="L313" s="133"/>
      <c r="M313" s="133"/>
      <c r="N313" s="133"/>
      <c r="O313" s="133"/>
      <c r="P313" s="133"/>
      <c r="Q313" s="133"/>
      <c r="R313" s="133"/>
      <c r="S313" s="133"/>
      <c r="T313" s="133"/>
      <c r="U313" s="133"/>
    </row>
    <row r="314" spans="1:21" ht="12.75">
      <c r="A314" s="132" t="s">
        <v>263</v>
      </c>
      <c r="B314" s="132" t="s">
        <v>486</v>
      </c>
      <c r="C314" s="179">
        <v>496843.07</v>
      </c>
      <c r="D314" s="132"/>
      <c r="E314" s="179">
        <v>744100.32</v>
      </c>
      <c r="F314" s="322">
        <f t="shared" si="7"/>
        <v>149.76566343171496</v>
      </c>
      <c r="G314" s="322"/>
      <c r="H314" s="133"/>
      <c r="I314" s="133"/>
      <c r="J314" s="133"/>
      <c r="K314" s="133"/>
      <c r="L314" s="133"/>
      <c r="M314" s="133"/>
      <c r="N314" s="133"/>
      <c r="O314" s="133"/>
      <c r="P314" s="133"/>
      <c r="Q314" s="133"/>
      <c r="R314" s="133"/>
      <c r="S314" s="133"/>
      <c r="T314" s="133"/>
      <c r="U314" s="133"/>
    </row>
    <row r="315" spans="1:21" ht="12.75">
      <c r="A315" s="131" t="s">
        <v>265</v>
      </c>
      <c r="B315" s="131" t="s">
        <v>433</v>
      </c>
      <c r="C315" s="150">
        <v>2367967.44</v>
      </c>
      <c r="D315" s="150">
        <v>5414000</v>
      </c>
      <c r="E315" s="150">
        <v>2630285</v>
      </c>
      <c r="F315" s="322">
        <f t="shared" si="7"/>
        <v>111.07775198125192</v>
      </c>
      <c r="G315" s="322">
        <f>SUM(E315/D315*100)</f>
        <v>48.58302548947174</v>
      </c>
      <c r="H315" s="133"/>
      <c r="I315" s="133"/>
      <c r="J315" s="133"/>
      <c r="K315" s="133"/>
      <c r="L315" s="133"/>
      <c r="M315" s="133"/>
      <c r="N315" s="133"/>
      <c r="O315" s="133"/>
      <c r="P315" s="133"/>
      <c r="Q315" s="133"/>
      <c r="R315" s="133"/>
      <c r="S315" s="133"/>
      <c r="T315" s="133"/>
      <c r="U315" s="133"/>
    </row>
    <row r="316" spans="1:21" ht="12.75">
      <c r="A316" s="131" t="s">
        <v>267</v>
      </c>
      <c r="B316" s="131" t="s">
        <v>434</v>
      </c>
      <c r="C316" s="150">
        <v>2237967.44</v>
      </c>
      <c r="D316" s="150">
        <v>5414000</v>
      </c>
      <c r="E316" s="150">
        <v>2630285</v>
      </c>
      <c r="F316" s="322">
        <f t="shared" si="7"/>
        <v>117.5300834582294</v>
      </c>
      <c r="G316" s="322">
        <f>SUM(E316/D316*100)</f>
        <v>48.58302548947174</v>
      </c>
      <c r="H316" s="133"/>
      <c r="I316" s="133"/>
      <c r="J316" s="133"/>
      <c r="K316" s="133"/>
      <c r="L316" s="133"/>
      <c r="M316" s="133"/>
      <c r="N316" s="133"/>
      <c r="O316" s="133"/>
      <c r="P316" s="133"/>
      <c r="Q316" s="133"/>
      <c r="R316" s="133"/>
      <c r="S316" s="133"/>
      <c r="T316" s="133"/>
      <c r="U316" s="133"/>
    </row>
    <row r="317" spans="1:21" ht="12.75">
      <c r="A317" s="132" t="s">
        <v>268</v>
      </c>
      <c r="B317" s="132" t="s">
        <v>435</v>
      </c>
      <c r="C317" s="179">
        <v>2237967.44</v>
      </c>
      <c r="D317" s="132"/>
      <c r="E317" s="179">
        <v>2630285</v>
      </c>
      <c r="F317" s="322">
        <f t="shared" si="7"/>
        <v>117.5300834582294</v>
      </c>
      <c r="G317" s="322"/>
      <c r="H317" s="133"/>
      <c r="I317" s="133"/>
      <c r="J317" s="133"/>
      <c r="K317" s="133"/>
      <c r="L317" s="133"/>
      <c r="M317" s="133"/>
      <c r="N317" s="133"/>
      <c r="O317" s="133"/>
      <c r="P317" s="133"/>
      <c r="Q317" s="133"/>
      <c r="R317" s="133"/>
      <c r="S317" s="133"/>
      <c r="T317" s="133"/>
      <c r="U317" s="133"/>
    </row>
    <row r="318" spans="1:21" ht="12.75">
      <c r="A318" s="131" t="s">
        <v>272</v>
      </c>
      <c r="B318" s="131" t="s">
        <v>540</v>
      </c>
      <c r="C318" s="150">
        <v>130000</v>
      </c>
      <c r="D318" s="150">
        <v>0</v>
      </c>
      <c r="E318" s="150">
        <v>0</v>
      </c>
      <c r="F318" s="322">
        <f t="shared" si="7"/>
        <v>0</v>
      </c>
      <c r="G318" s="322"/>
      <c r="H318" s="133"/>
      <c r="I318" s="133"/>
      <c r="J318" s="133"/>
      <c r="K318" s="133"/>
      <c r="L318" s="133"/>
      <c r="M318" s="133"/>
      <c r="N318" s="133"/>
      <c r="O318" s="133"/>
      <c r="P318" s="133"/>
      <c r="Q318" s="133"/>
      <c r="R318" s="133"/>
      <c r="S318" s="133"/>
      <c r="T318" s="133"/>
      <c r="U318" s="133"/>
    </row>
    <row r="319" spans="1:21" ht="12.75">
      <c r="A319" s="132" t="s">
        <v>273</v>
      </c>
      <c r="B319" s="132" t="s">
        <v>541</v>
      </c>
      <c r="C319" s="179">
        <v>130000</v>
      </c>
      <c r="D319" s="132"/>
      <c r="E319" s="179">
        <v>0</v>
      </c>
      <c r="F319" s="322">
        <f t="shared" si="7"/>
        <v>0</v>
      </c>
      <c r="G319" s="322"/>
      <c r="H319" s="133"/>
      <c r="I319" s="133"/>
      <c r="J319" s="133"/>
      <c r="K319" s="133"/>
      <c r="L319" s="133"/>
      <c r="M319" s="133"/>
      <c r="N319" s="133"/>
      <c r="O319" s="133"/>
      <c r="P319" s="133"/>
      <c r="Q319" s="133"/>
      <c r="R319" s="133"/>
      <c r="S319" s="133"/>
      <c r="T319" s="133"/>
      <c r="U319" s="133"/>
    </row>
    <row r="320" spans="1:21" ht="12.75">
      <c r="A320" s="131" t="s">
        <v>287</v>
      </c>
      <c r="B320" s="131" t="s">
        <v>444</v>
      </c>
      <c r="C320" s="150">
        <v>2990</v>
      </c>
      <c r="D320" s="150">
        <v>159000</v>
      </c>
      <c r="E320" s="150">
        <v>0</v>
      </c>
      <c r="F320" s="322">
        <f t="shared" si="7"/>
        <v>0</v>
      </c>
      <c r="G320" s="322">
        <f>SUM(E320/D320*100)</f>
        <v>0</v>
      </c>
      <c r="H320" s="133"/>
      <c r="I320" s="133"/>
      <c r="J320" s="133"/>
      <c r="K320" s="133"/>
      <c r="L320" s="133"/>
      <c r="M320" s="133"/>
      <c r="N320" s="133"/>
      <c r="O320" s="133"/>
      <c r="P320" s="133"/>
      <c r="Q320" s="133"/>
      <c r="R320" s="133"/>
      <c r="S320" s="133"/>
      <c r="T320" s="133"/>
      <c r="U320" s="133"/>
    </row>
    <row r="321" spans="1:21" ht="12.75">
      <c r="A321" s="131" t="s">
        <v>296</v>
      </c>
      <c r="B321" s="131" t="s">
        <v>445</v>
      </c>
      <c r="C321" s="150">
        <v>2990</v>
      </c>
      <c r="D321" s="150">
        <v>159000</v>
      </c>
      <c r="E321" s="150">
        <v>0</v>
      </c>
      <c r="F321" s="322">
        <f t="shared" si="7"/>
        <v>0</v>
      </c>
      <c r="G321" s="322">
        <f>SUM(E321/D321*100)</f>
        <v>0</v>
      </c>
      <c r="H321" s="133"/>
      <c r="I321" s="133"/>
      <c r="J321" s="133"/>
      <c r="K321" s="133"/>
      <c r="L321" s="133"/>
      <c r="M321" s="133"/>
      <c r="N321" s="133"/>
      <c r="O321" s="133"/>
      <c r="P321" s="133"/>
      <c r="Q321" s="133"/>
      <c r="R321" s="133"/>
      <c r="S321" s="133"/>
      <c r="T321" s="133"/>
      <c r="U321" s="133"/>
    </row>
    <row r="322" spans="1:21" ht="12.75">
      <c r="A322" s="123" t="s">
        <v>304</v>
      </c>
      <c r="B322" s="123" t="s">
        <v>449</v>
      </c>
      <c r="C322" s="124">
        <v>2990</v>
      </c>
      <c r="D322" s="123"/>
      <c r="E322" s="124">
        <v>0</v>
      </c>
      <c r="F322" s="322">
        <f t="shared" si="7"/>
        <v>0</v>
      </c>
      <c r="G322" s="322"/>
      <c r="H322" s="133"/>
      <c r="I322" s="133"/>
      <c r="J322" s="133"/>
      <c r="K322" s="133"/>
      <c r="L322" s="133"/>
      <c r="M322" s="133"/>
      <c r="N322" s="133"/>
      <c r="O322" s="133"/>
      <c r="P322" s="133"/>
      <c r="Q322" s="133"/>
      <c r="R322" s="133"/>
      <c r="S322" s="133"/>
      <c r="T322" s="133"/>
      <c r="U322" s="133"/>
    </row>
    <row r="323" spans="1:21" ht="12.75">
      <c r="A323" s="114" t="s">
        <v>579</v>
      </c>
      <c r="B323" s="114"/>
      <c r="C323" s="115">
        <f>SUM(C325+C329+C331+C335+C339+C345+C353+C354+C361+C364+C369)</f>
        <v>1732243.2599999998</v>
      </c>
      <c r="D323" s="115">
        <f>SUM(D325+D329+D331+D335+D339+D345+D353+D354+D361+D364+D369)</f>
        <v>3975160</v>
      </c>
      <c r="E323" s="115">
        <f>SUM(E325+E329+E331+E335+E339+E345+E353+E354+E361+E364+E369)</f>
        <v>1848286.36</v>
      </c>
      <c r="F323" s="115">
        <f t="shared" si="7"/>
        <v>106.69900715907536</v>
      </c>
      <c r="G323" s="115">
        <f>SUM(E323/D323*100)</f>
        <v>46.4958985298705</v>
      </c>
      <c r="H323" s="133"/>
      <c r="I323" s="133"/>
      <c r="J323" s="133"/>
      <c r="K323" s="133"/>
      <c r="L323" s="133"/>
      <c r="M323" s="133"/>
      <c r="N323" s="133"/>
      <c r="O323" s="133"/>
      <c r="P323" s="133"/>
      <c r="Q323" s="133"/>
      <c r="R323" s="133"/>
      <c r="S323" s="133"/>
      <c r="T323" s="133"/>
      <c r="U323" s="133"/>
    </row>
    <row r="324" spans="1:21" ht="12.75">
      <c r="A324" s="131" t="s">
        <v>138</v>
      </c>
      <c r="B324" s="131" t="s">
        <v>386</v>
      </c>
      <c r="C324" s="150">
        <f>SUM(C325+C329+C331)</f>
        <v>969255.5399999999</v>
      </c>
      <c r="D324" s="150">
        <v>2003000</v>
      </c>
      <c r="E324" s="150">
        <v>1023593.85</v>
      </c>
      <c r="F324" s="322">
        <f t="shared" si="7"/>
        <v>105.60619029322238</v>
      </c>
      <c r="G324" s="322">
        <f>SUM(E324/D324*100)</f>
        <v>51.10303794308537</v>
      </c>
      <c r="H324" s="133"/>
      <c r="I324" s="133"/>
      <c r="J324" s="133"/>
      <c r="K324" s="133"/>
      <c r="L324" s="133"/>
      <c r="M324" s="133"/>
      <c r="N324" s="133"/>
      <c r="O324" s="133"/>
      <c r="P324" s="133"/>
      <c r="Q324" s="133"/>
      <c r="R324" s="133"/>
      <c r="S324" s="133"/>
      <c r="T324" s="133"/>
      <c r="U324" s="133"/>
    </row>
    <row r="325" spans="1:21" ht="12.75">
      <c r="A325" s="131" t="s">
        <v>140</v>
      </c>
      <c r="B325" s="131" t="s">
        <v>387</v>
      </c>
      <c r="C325" s="150">
        <f>SUM(C326:C328)</f>
        <v>829301.07</v>
      </c>
      <c r="D325" s="150">
        <v>1700000</v>
      </c>
      <c r="E325" s="150">
        <v>864026.19</v>
      </c>
      <c r="F325" s="322">
        <f t="shared" si="7"/>
        <v>104.18727543665173</v>
      </c>
      <c r="G325" s="322">
        <f>SUM(E325/D325*100)</f>
        <v>50.82507</v>
      </c>
      <c r="H325" s="133"/>
      <c r="I325" s="133"/>
      <c r="J325" s="133"/>
      <c r="K325" s="133"/>
      <c r="L325" s="133"/>
      <c r="M325" s="133"/>
      <c r="N325" s="133"/>
      <c r="O325" s="133"/>
      <c r="P325" s="133"/>
      <c r="Q325" s="133"/>
      <c r="R325" s="133"/>
      <c r="S325" s="133"/>
      <c r="T325" s="133"/>
      <c r="U325" s="133"/>
    </row>
    <row r="326" spans="1:21" ht="12.75">
      <c r="A326" s="132" t="s">
        <v>142</v>
      </c>
      <c r="B326" s="132" t="s">
        <v>388</v>
      </c>
      <c r="C326" s="179">
        <v>813689.1</v>
      </c>
      <c r="D326" s="132"/>
      <c r="E326" s="179">
        <v>861184.63</v>
      </c>
      <c r="F326" s="322">
        <f t="shared" si="7"/>
        <v>105.83706110847497</v>
      </c>
      <c r="G326" s="322"/>
      <c r="H326" s="133"/>
      <c r="I326" s="133"/>
      <c r="J326" s="133"/>
      <c r="K326" s="133"/>
      <c r="L326" s="133"/>
      <c r="M326" s="133"/>
      <c r="N326" s="133"/>
      <c r="O326" s="133"/>
      <c r="P326" s="133"/>
      <c r="Q326" s="133"/>
      <c r="R326" s="133"/>
      <c r="S326" s="133"/>
      <c r="T326" s="133"/>
      <c r="U326" s="133"/>
    </row>
    <row r="327" spans="1:21" ht="12.75">
      <c r="A327" s="154">
        <v>3112</v>
      </c>
      <c r="B327" s="192" t="s">
        <v>144</v>
      </c>
      <c r="C327" s="191">
        <v>15611.97</v>
      </c>
      <c r="D327" s="192"/>
      <c r="E327" s="191">
        <v>0</v>
      </c>
      <c r="F327" s="323">
        <f t="shared" si="7"/>
        <v>0</v>
      </c>
      <c r="G327" s="323"/>
      <c r="H327" s="133"/>
      <c r="I327" s="133"/>
      <c r="J327" s="133"/>
      <c r="K327" s="133"/>
      <c r="L327" s="133"/>
      <c r="M327" s="133"/>
      <c r="N327" s="133"/>
      <c r="O327" s="133"/>
      <c r="P327" s="133"/>
      <c r="Q327" s="133"/>
      <c r="R327" s="133"/>
      <c r="S327" s="133"/>
      <c r="T327" s="133"/>
      <c r="U327" s="133"/>
    </row>
    <row r="328" spans="1:21" ht="12.75">
      <c r="A328" s="194" t="s">
        <v>145</v>
      </c>
      <c r="B328" s="194" t="s">
        <v>389</v>
      </c>
      <c r="C328" s="200">
        <v>0</v>
      </c>
      <c r="D328" s="194"/>
      <c r="E328" s="187">
        <v>2841.56</v>
      </c>
      <c r="F328" s="329"/>
      <c r="G328" s="329"/>
      <c r="H328" s="133"/>
      <c r="I328" s="133"/>
      <c r="J328" s="133"/>
      <c r="K328" s="133"/>
      <c r="L328" s="133"/>
      <c r="M328" s="133"/>
      <c r="N328" s="133"/>
      <c r="O328" s="133"/>
      <c r="P328" s="133"/>
      <c r="Q328" s="133"/>
      <c r="R328" s="133"/>
      <c r="S328" s="133"/>
      <c r="T328" s="133"/>
      <c r="U328" s="133"/>
    </row>
    <row r="329" spans="1:21" ht="12.75">
      <c r="A329" s="160" t="s">
        <v>149</v>
      </c>
      <c r="B329" s="160" t="s">
        <v>391</v>
      </c>
      <c r="C329" s="195">
        <v>0</v>
      </c>
      <c r="D329" s="195">
        <v>14000</v>
      </c>
      <c r="E329" s="195">
        <v>8500</v>
      </c>
      <c r="F329" s="330"/>
      <c r="G329" s="330">
        <f>SUM(E329/D329*100)</f>
        <v>60.71428571428571</v>
      </c>
      <c r="H329" s="133"/>
      <c r="I329" s="133"/>
      <c r="J329" s="133"/>
      <c r="K329" s="133"/>
      <c r="L329" s="133"/>
      <c r="M329" s="133"/>
      <c r="N329" s="133"/>
      <c r="O329" s="133"/>
      <c r="P329" s="133"/>
      <c r="Q329" s="133"/>
      <c r="R329" s="133"/>
      <c r="S329" s="133"/>
      <c r="T329" s="133"/>
      <c r="U329" s="133"/>
    </row>
    <row r="330" spans="1:21" ht="12.75">
      <c r="A330" s="132" t="s">
        <v>151</v>
      </c>
      <c r="B330" s="132" t="s">
        <v>391</v>
      </c>
      <c r="C330" s="179">
        <v>0</v>
      </c>
      <c r="D330" s="132"/>
      <c r="E330" s="179">
        <v>8500</v>
      </c>
      <c r="F330" s="322"/>
      <c r="G330" s="322"/>
      <c r="H330" s="133"/>
      <c r="I330" s="296"/>
      <c r="J330" s="133"/>
      <c r="K330" s="133"/>
      <c r="L330" s="133"/>
      <c r="M330" s="133"/>
      <c r="N330" s="133"/>
      <c r="O330" s="133"/>
      <c r="P330" s="133"/>
      <c r="Q330" s="133"/>
      <c r="R330" s="133"/>
      <c r="S330" s="133"/>
      <c r="T330" s="133"/>
      <c r="U330" s="133"/>
    </row>
    <row r="331" spans="1:21" ht="12.75">
      <c r="A331" s="131" t="s">
        <v>152</v>
      </c>
      <c r="B331" s="131" t="s">
        <v>392</v>
      </c>
      <c r="C331" s="150">
        <f>SUM(C332:C333)</f>
        <v>139954.47</v>
      </c>
      <c r="D331" s="150">
        <v>289000</v>
      </c>
      <c r="E331" s="150">
        <v>151067.66</v>
      </c>
      <c r="F331" s="322">
        <f t="shared" si="7"/>
        <v>107.94057524564953</v>
      </c>
      <c r="G331" s="322">
        <f>SUM(E331/D331*100)</f>
        <v>52.27254671280277</v>
      </c>
      <c r="H331" s="133"/>
      <c r="I331" s="133"/>
      <c r="J331" s="133"/>
      <c r="K331" s="133"/>
      <c r="L331" s="133"/>
      <c r="M331" s="133"/>
      <c r="N331" s="133"/>
      <c r="O331" s="133"/>
      <c r="P331" s="133"/>
      <c r="Q331" s="133"/>
      <c r="R331" s="133"/>
      <c r="S331" s="133"/>
      <c r="T331" s="133"/>
      <c r="U331" s="133"/>
    </row>
    <row r="332" spans="1:21" ht="12.75">
      <c r="A332" s="132" t="s">
        <v>154</v>
      </c>
      <c r="B332" s="132" t="s">
        <v>393</v>
      </c>
      <c r="C332" s="179">
        <v>126121.79</v>
      </c>
      <c r="D332" s="132"/>
      <c r="E332" s="179">
        <v>133924.06</v>
      </c>
      <c r="F332" s="322">
        <f t="shared" si="7"/>
        <v>106.18629818051267</v>
      </c>
      <c r="G332" s="322"/>
      <c r="H332" s="133"/>
      <c r="I332" s="133"/>
      <c r="J332" s="133"/>
      <c r="K332" s="133"/>
      <c r="L332" s="133"/>
      <c r="M332" s="133"/>
      <c r="N332" s="133"/>
      <c r="O332" s="133"/>
      <c r="P332" s="133"/>
      <c r="Q332" s="133"/>
      <c r="R332" s="133"/>
      <c r="S332" s="133"/>
      <c r="T332" s="133"/>
      <c r="U332" s="133"/>
    </row>
    <row r="333" spans="1:21" ht="12.75">
      <c r="A333" s="132" t="s">
        <v>156</v>
      </c>
      <c r="B333" s="132" t="s">
        <v>394</v>
      </c>
      <c r="C333" s="179">
        <v>13832.68</v>
      </c>
      <c r="D333" s="132"/>
      <c r="E333" s="179">
        <v>17143.6</v>
      </c>
      <c r="F333" s="322">
        <f t="shared" si="7"/>
        <v>123.93549189311108</v>
      </c>
      <c r="G333" s="322"/>
      <c r="H333" s="133"/>
      <c r="I333" s="133"/>
      <c r="J333" s="133"/>
      <c r="K333" s="133"/>
      <c r="L333" s="133"/>
      <c r="M333" s="133"/>
      <c r="N333" s="133"/>
      <c r="O333" s="133"/>
      <c r="P333" s="133"/>
      <c r="Q333" s="133"/>
      <c r="R333" s="133"/>
      <c r="S333" s="133"/>
      <c r="T333" s="133"/>
      <c r="U333" s="133"/>
    </row>
    <row r="334" spans="1:21" ht="12.75">
      <c r="A334" s="131" t="s">
        <v>158</v>
      </c>
      <c r="B334" s="131" t="s">
        <v>395</v>
      </c>
      <c r="C334" s="150">
        <f>SUM(C335+C339+C345+C353+C354)</f>
        <v>734932.01</v>
      </c>
      <c r="D334" s="150">
        <v>1875660</v>
      </c>
      <c r="E334" s="150">
        <v>809020.99</v>
      </c>
      <c r="F334" s="322">
        <f t="shared" si="7"/>
        <v>110.08106586621528</v>
      </c>
      <c r="G334" s="322">
        <f>SUM(E334/D334*100)</f>
        <v>43.1326034569165</v>
      </c>
      <c r="H334" s="133"/>
      <c r="I334" s="133"/>
      <c r="J334" s="133"/>
      <c r="K334" s="133"/>
      <c r="L334" s="133"/>
      <c r="M334" s="133"/>
      <c r="N334" s="133"/>
      <c r="O334" s="133"/>
      <c r="P334" s="133"/>
      <c r="Q334" s="133"/>
      <c r="R334" s="133"/>
      <c r="S334" s="133"/>
      <c r="T334" s="133"/>
      <c r="U334" s="133"/>
    </row>
    <row r="335" spans="1:21" ht="12.75">
      <c r="A335" s="198" t="s">
        <v>160</v>
      </c>
      <c r="B335" s="198" t="s">
        <v>396</v>
      </c>
      <c r="C335" s="185">
        <f>SUM(C336:C338)</f>
        <v>20560</v>
      </c>
      <c r="D335" s="185">
        <v>38000</v>
      </c>
      <c r="E335" s="185">
        <v>15740</v>
      </c>
      <c r="F335" s="323">
        <f t="shared" si="7"/>
        <v>76.55642023346303</v>
      </c>
      <c r="G335" s="323">
        <f>SUM(E335/D335*100)</f>
        <v>41.421052631578945</v>
      </c>
      <c r="H335" s="133"/>
      <c r="I335" s="133"/>
      <c r="J335" s="133"/>
      <c r="K335" s="133"/>
      <c r="L335" s="133"/>
      <c r="M335" s="133"/>
      <c r="N335" s="133"/>
      <c r="O335" s="133"/>
      <c r="P335" s="133"/>
      <c r="Q335" s="133"/>
      <c r="R335" s="133"/>
      <c r="S335" s="133"/>
      <c r="T335" s="133"/>
      <c r="U335" s="133"/>
    </row>
    <row r="336" spans="1:21" ht="12.75">
      <c r="A336" s="201">
        <v>3211</v>
      </c>
      <c r="B336" s="188" t="s">
        <v>397</v>
      </c>
      <c r="C336" s="187">
        <v>2502</v>
      </c>
      <c r="D336" s="188"/>
      <c r="E336" s="187">
        <v>0</v>
      </c>
      <c r="F336" s="187">
        <f t="shared" si="7"/>
        <v>0</v>
      </c>
      <c r="G336" s="187"/>
      <c r="H336" s="133"/>
      <c r="I336" s="133"/>
      <c r="J336" s="133"/>
      <c r="K336" s="133"/>
      <c r="L336" s="133"/>
      <c r="M336" s="133"/>
      <c r="N336" s="133"/>
      <c r="O336" s="133"/>
      <c r="P336" s="133"/>
      <c r="Q336" s="133"/>
      <c r="R336" s="133"/>
      <c r="S336" s="133"/>
      <c r="T336" s="133"/>
      <c r="U336" s="133"/>
    </row>
    <row r="337" spans="1:21" ht="12.75">
      <c r="A337" s="190" t="s">
        <v>164</v>
      </c>
      <c r="B337" s="190" t="s">
        <v>398</v>
      </c>
      <c r="C337" s="189">
        <v>15348</v>
      </c>
      <c r="D337" s="190"/>
      <c r="E337" s="189">
        <v>15740</v>
      </c>
      <c r="F337" s="330">
        <f t="shared" si="7"/>
        <v>102.55407870732343</v>
      </c>
      <c r="G337" s="330"/>
      <c r="H337" s="133"/>
      <c r="I337" s="133"/>
      <c r="J337" s="133"/>
      <c r="K337" s="133"/>
      <c r="L337" s="133"/>
      <c r="M337" s="133"/>
      <c r="N337" s="133"/>
      <c r="O337" s="133"/>
      <c r="P337" s="133"/>
      <c r="Q337" s="133"/>
      <c r="R337" s="133"/>
      <c r="S337" s="133"/>
      <c r="T337" s="133"/>
      <c r="U337" s="133"/>
    </row>
    <row r="338" spans="1:21" ht="12.75">
      <c r="A338" s="130">
        <v>3213</v>
      </c>
      <c r="B338" s="132" t="s">
        <v>399</v>
      </c>
      <c r="C338" s="179">
        <v>2710</v>
      </c>
      <c r="D338" s="132"/>
      <c r="E338" s="179">
        <v>0</v>
      </c>
      <c r="F338" s="322">
        <f t="shared" si="7"/>
        <v>0</v>
      </c>
      <c r="G338" s="322"/>
      <c r="H338" s="133"/>
      <c r="I338" s="133"/>
      <c r="J338" s="133"/>
      <c r="K338" s="133"/>
      <c r="L338" s="133"/>
      <c r="M338" s="133"/>
      <c r="N338" s="133"/>
      <c r="O338" s="133"/>
      <c r="P338" s="133"/>
      <c r="Q338" s="133"/>
      <c r="R338" s="133"/>
      <c r="S338" s="133"/>
      <c r="T338" s="133"/>
      <c r="U338" s="133"/>
    </row>
    <row r="339" spans="1:21" ht="12.75">
      <c r="A339" s="131" t="s">
        <v>170</v>
      </c>
      <c r="B339" s="131" t="s">
        <v>401</v>
      </c>
      <c r="C339" s="150">
        <f>SUM(C340:C344)</f>
        <v>561296.09</v>
      </c>
      <c r="D339" s="150">
        <v>1241660</v>
      </c>
      <c r="E339" s="150">
        <v>581925.91</v>
      </c>
      <c r="F339" s="322">
        <f t="shared" si="7"/>
        <v>103.67538993546171</v>
      </c>
      <c r="G339" s="322">
        <f>SUM(E339/D339*100)</f>
        <v>46.86676787526377</v>
      </c>
      <c r="H339" s="133"/>
      <c r="I339" s="133"/>
      <c r="J339" s="133"/>
      <c r="K339" s="133"/>
      <c r="L339" s="133"/>
      <c r="M339" s="133"/>
      <c r="N339" s="133"/>
      <c r="O339" s="133"/>
      <c r="P339" s="133"/>
      <c r="Q339" s="133"/>
      <c r="R339" s="133"/>
      <c r="S339" s="133"/>
      <c r="T339" s="133"/>
      <c r="U339" s="133"/>
    </row>
    <row r="340" spans="1:21" ht="12.75">
      <c r="A340" s="132" t="s">
        <v>172</v>
      </c>
      <c r="B340" s="132" t="s">
        <v>402</v>
      </c>
      <c r="C340" s="179">
        <v>37888.88</v>
      </c>
      <c r="D340" s="132"/>
      <c r="E340" s="179">
        <v>38886.02</v>
      </c>
      <c r="F340" s="322">
        <f t="shared" si="7"/>
        <v>102.63174841800549</v>
      </c>
      <c r="G340" s="322"/>
      <c r="H340" s="133"/>
      <c r="I340" s="133"/>
      <c r="J340" s="133"/>
      <c r="K340" s="133"/>
      <c r="L340" s="133"/>
      <c r="M340" s="133"/>
      <c r="N340" s="133"/>
      <c r="O340" s="133"/>
      <c r="P340" s="133"/>
      <c r="Q340" s="133"/>
      <c r="R340" s="133"/>
      <c r="S340" s="133"/>
      <c r="T340" s="133"/>
      <c r="U340" s="133"/>
    </row>
    <row r="341" spans="1:21" ht="12.75">
      <c r="A341" s="132" t="s">
        <v>176</v>
      </c>
      <c r="B341" s="132" t="s">
        <v>403</v>
      </c>
      <c r="C341" s="179">
        <v>425021.02</v>
      </c>
      <c r="D341" s="132"/>
      <c r="E341" s="179">
        <v>428279.17</v>
      </c>
      <c r="F341" s="322">
        <f t="shared" si="7"/>
        <v>100.7665856149891</v>
      </c>
      <c r="G341" s="322"/>
      <c r="H341" s="133"/>
      <c r="I341" s="133"/>
      <c r="J341" s="133"/>
      <c r="K341" s="133"/>
      <c r="L341" s="133"/>
      <c r="M341" s="133"/>
      <c r="N341" s="133"/>
      <c r="O341" s="133"/>
      <c r="P341" s="133"/>
      <c r="Q341" s="133"/>
      <c r="R341" s="133"/>
      <c r="S341" s="133"/>
      <c r="T341" s="133"/>
      <c r="U341" s="133"/>
    </row>
    <row r="342" spans="1:21" ht="12.75">
      <c r="A342" s="132" t="s">
        <v>178</v>
      </c>
      <c r="B342" s="132" t="s">
        <v>404</v>
      </c>
      <c r="C342" s="179">
        <v>92006.99</v>
      </c>
      <c r="D342" s="132"/>
      <c r="E342" s="179">
        <v>102234.59</v>
      </c>
      <c r="F342" s="322">
        <f t="shared" si="7"/>
        <v>111.11611193888638</v>
      </c>
      <c r="G342" s="322"/>
      <c r="H342" s="133"/>
      <c r="I342" s="133"/>
      <c r="J342" s="133"/>
      <c r="K342" s="133"/>
      <c r="L342" s="133"/>
      <c r="M342" s="133"/>
      <c r="N342" s="133"/>
      <c r="O342" s="133"/>
      <c r="P342" s="133"/>
      <c r="Q342" s="133"/>
      <c r="R342" s="133"/>
      <c r="S342" s="133"/>
      <c r="T342" s="133"/>
      <c r="U342" s="133"/>
    </row>
    <row r="343" spans="1:21" ht="12.75">
      <c r="A343" s="132" t="s">
        <v>180</v>
      </c>
      <c r="B343" s="132" t="s">
        <v>464</v>
      </c>
      <c r="C343" s="179">
        <v>4493.6</v>
      </c>
      <c r="D343" s="132"/>
      <c r="E343" s="179">
        <v>11570.13</v>
      </c>
      <c r="F343" s="322">
        <f t="shared" si="7"/>
        <v>257.4801940537653</v>
      </c>
      <c r="G343" s="322"/>
      <c r="H343" s="133"/>
      <c r="I343" s="133"/>
      <c r="J343" s="133"/>
      <c r="K343" s="133"/>
      <c r="L343" s="133"/>
      <c r="M343" s="133"/>
      <c r="N343" s="133"/>
      <c r="O343" s="133"/>
      <c r="P343" s="133"/>
      <c r="Q343" s="133"/>
      <c r="R343" s="133"/>
      <c r="S343" s="133"/>
      <c r="T343" s="133"/>
      <c r="U343" s="133"/>
    </row>
    <row r="344" spans="1:21" ht="12.75">
      <c r="A344" s="132" t="s">
        <v>182</v>
      </c>
      <c r="B344" s="132" t="s">
        <v>405</v>
      </c>
      <c r="C344" s="179">
        <v>1885.6</v>
      </c>
      <c r="D344" s="132"/>
      <c r="E344" s="179">
        <v>956</v>
      </c>
      <c r="F344" s="322">
        <f t="shared" si="7"/>
        <v>50.70004242681375</v>
      </c>
      <c r="G344" s="322"/>
      <c r="H344" s="133"/>
      <c r="I344" s="133"/>
      <c r="J344" s="133"/>
      <c r="K344" s="133"/>
      <c r="L344" s="133"/>
      <c r="M344" s="133"/>
      <c r="N344" s="133"/>
      <c r="O344" s="133"/>
      <c r="P344" s="133"/>
      <c r="Q344" s="133"/>
      <c r="R344" s="133"/>
      <c r="S344" s="133"/>
      <c r="T344" s="133"/>
      <c r="U344" s="133"/>
    </row>
    <row r="345" spans="1:21" ht="12.75">
      <c r="A345" s="131" t="s">
        <v>184</v>
      </c>
      <c r="B345" s="131" t="s">
        <v>406</v>
      </c>
      <c r="C345" s="150">
        <f>SUM(C346:C352)</f>
        <v>82162.99999999999</v>
      </c>
      <c r="D345" s="150">
        <v>454000</v>
      </c>
      <c r="E345" s="150">
        <v>137987.2</v>
      </c>
      <c r="F345" s="322">
        <f t="shared" si="7"/>
        <v>167.94323478938213</v>
      </c>
      <c r="G345" s="322">
        <f>SUM(E345/D345*100)</f>
        <v>30.393656387665203</v>
      </c>
      <c r="H345" s="133"/>
      <c r="I345" s="133"/>
      <c r="J345" s="133"/>
      <c r="K345" s="133"/>
      <c r="L345" s="133"/>
      <c r="M345" s="133"/>
      <c r="N345" s="133"/>
      <c r="O345" s="133"/>
      <c r="P345" s="133"/>
      <c r="Q345" s="133"/>
      <c r="R345" s="133"/>
      <c r="S345" s="133"/>
      <c r="T345" s="133"/>
      <c r="U345" s="133"/>
    </row>
    <row r="346" spans="1:21" ht="12.75">
      <c r="A346" s="132" t="s">
        <v>186</v>
      </c>
      <c r="B346" s="132" t="s">
        <v>407</v>
      </c>
      <c r="C346" s="179">
        <v>12949.95</v>
      </c>
      <c r="D346" s="132"/>
      <c r="E346" s="179">
        <v>13659.46</v>
      </c>
      <c r="F346" s="322">
        <f t="shared" si="7"/>
        <v>105.47886285275231</v>
      </c>
      <c r="G346" s="322"/>
      <c r="H346" s="133"/>
      <c r="I346" s="133"/>
      <c r="J346" s="133"/>
      <c r="K346" s="133"/>
      <c r="L346" s="133"/>
      <c r="M346" s="133"/>
      <c r="N346" s="133"/>
      <c r="O346" s="133"/>
      <c r="P346" s="133"/>
      <c r="Q346" s="133"/>
      <c r="R346" s="133"/>
      <c r="S346" s="133"/>
      <c r="T346" s="133"/>
      <c r="U346" s="133"/>
    </row>
    <row r="347" spans="1:21" ht="12.75">
      <c r="A347" s="132" t="s">
        <v>188</v>
      </c>
      <c r="B347" s="132" t="s">
        <v>408</v>
      </c>
      <c r="C347" s="179">
        <v>18685.12</v>
      </c>
      <c r="D347" s="132"/>
      <c r="E347" s="179">
        <v>63166.7</v>
      </c>
      <c r="F347" s="322">
        <f t="shared" si="7"/>
        <v>338.05884040348684</v>
      </c>
      <c r="G347" s="322"/>
      <c r="H347" s="133"/>
      <c r="I347" s="133"/>
      <c r="J347" s="133"/>
      <c r="K347" s="133"/>
      <c r="L347" s="133"/>
      <c r="M347" s="133"/>
      <c r="N347" s="133"/>
      <c r="O347" s="133"/>
      <c r="P347" s="133"/>
      <c r="Q347" s="133"/>
      <c r="R347" s="133"/>
      <c r="S347" s="133"/>
      <c r="T347" s="133"/>
      <c r="U347" s="133"/>
    </row>
    <row r="348" spans="1:21" ht="12.75">
      <c r="A348" s="132" t="s">
        <v>190</v>
      </c>
      <c r="B348" s="132" t="s">
        <v>409</v>
      </c>
      <c r="C348" s="179">
        <v>3710</v>
      </c>
      <c r="D348" s="132"/>
      <c r="E348" s="179">
        <v>2210</v>
      </c>
      <c r="F348" s="322">
        <f aca="true" t="shared" si="8" ref="F348:F411">SUM(E348/C348*100)</f>
        <v>59.56873315363881</v>
      </c>
      <c r="G348" s="322"/>
      <c r="H348" s="133"/>
      <c r="I348" s="133"/>
      <c r="J348" s="133"/>
      <c r="K348" s="133"/>
      <c r="L348" s="133"/>
      <c r="M348" s="133"/>
      <c r="N348" s="133"/>
      <c r="O348" s="133"/>
      <c r="P348" s="133"/>
      <c r="Q348" s="133"/>
      <c r="R348" s="133"/>
      <c r="S348" s="133"/>
      <c r="T348" s="133"/>
      <c r="U348" s="133"/>
    </row>
    <row r="349" spans="1:21" ht="12.75">
      <c r="A349" s="132" t="s">
        <v>192</v>
      </c>
      <c r="B349" s="132" t="s">
        <v>410</v>
      </c>
      <c r="C349" s="179">
        <v>26013.96</v>
      </c>
      <c r="D349" s="132"/>
      <c r="E349" s="179">
        <v>36709.67</v>
      </c>
      <c r="F349" s="322">
        <f t="shared" si="8"/>
        <v>141.11527041634568</v>
      </c>
      <c r="G349" s="322"/>
      <c r="H349" s="133"/>
      <c r="I349" s="133"/>
      <c r="J349" s="133"/>
      <c r="K349" s="133"/>
      <c r="L349" s="133"/>
      <c r="M349" s="133"/>
      <c r="N349" s="133"/>
      <c r="O349" s="133"/>
      <c r="P349" s="133"/>
      <c r="Q349" s="133"/>
      <c r="R349" s="133"/>
      <c r="S349" s="133"/>
      <c r="T349" s="133"/>
      <c r="U349" s="133"/>
    </row>
    <row r="350" spans="1:21" ht="12.75">
      <c r="A350" s="132" t="s">
        <v>198</v>
      </c>
      <c r="B350" s="132" t="s">
        <v>413</v>
      </c>
      <c r="C350" s="179">
        <v>5634.18</v>
      </c>
      <c r="D350" s="132"/>
      <c r="E350" s="179">
        <v>8506.03</v>
      </c>
      <c r="F350" s="322">
        <f t="shared" si="8"/>
        <v>150.97192492962597</v>
      </c>
      <c r="G350" s="322"/>
      <c r="H350" s="133"/>
      <c r="I350" s="133"/>
      <c r="J350" s="133"/>
      <c r="K350" s="133"/>
      <c r="L350" s="133"/>
      <c r="M350" s="133"/>
      <c r="N350" s="133"/>
      <c r="O350" s="133"/>
      <c r="P350" s="133"/>
      <c r="Q350" s="133"/>
      <c r="R350" s="133"/>
      <c r="S350" s="133"/>
      <c r="T350" s="133"/>
      <c r="U350" s="133"/>
    </row>
    <row r="351" spans="1:21" ht="12.75">
      <c r="A351" s="132" t="s">
        <v>200</v>
      </c>
      <c r="B351" s="132" t="s">
        <v>414</v>
      </c>
      <c r="C351" s="179">
        <v>7638</v>
      </c>
      <c r="D351" s="132"/>
      <c r="E351" s="179">
        <v>9294</v>
      </c>
      <c r="F351" s="322">
        <f t="shared" si="8"/>
        <v>121.68106834249804</v>
      </c>
      <c r="G351" s="322"/>
      <c r="H351" s="133"/>
      <c r="I351" s="133"/>
      <c r="J351" s="133"/>
      <c r="K351" s="133"/>
      <c r="L351" s="133"/>
      <c r="M351" s="133"/>
      <c r="N351" s="133"/>
      <c r="O351" s="133"/>
      <c r="P351" s="133"/>
      <c r="Q351" s="133"/>
      <c r="R351" s="133"/>
      <c r="S351" s="133"/>
      <c r="T351" s="133"/>
      <c r="U351" s="133"/>
    </row>
    <row r="352" spans="1:21" ht="12.75">
      <c r="A352" s="132" t="s">
        <v>202</v>
      </c>
      <c r="B352" s="132" t="s">
        <v>415</v>
      </c>
      <c r="C352" s="179">
        <v>7531.79</v>
      </c>
      <c r="D352" s="132"/>
      <c r="E352" s="179">
        <v>4441.34</v>
      </c>
      <c r="F352" s="322">
        <f t="shared" si="8"/>
        <v>58.967921304231794</v>
      </c>
      <c r="G352" s="322"/>
      <c r="H352" s="133"/>
      <c r="I352" s="133"/>
      <c r="J352" s="133"/>
      <c r="K352" s="133"/>
      <c r="L352" s="133"/>
      <c r="M352" s="133"/>
      <c r="N352" s="133"/>
      <c r="O352" s="133"/>
      <c r="P352" s="133"/>
      <c r="Q352" s="133"/>
      <c r="R352" s="133"/>
      <c r="S352" s="133"/>
      <c r="T352" s="133"/>
      <c r="U352" s="133"/>
    </row>
    <row r="353" spans="1:21" ht="12.75">
      <c r="A353" s="131" t="s">
        <v>204</v>
      </c>
      <c r="B353" s="131" t="s">
        <v>416</v>
      </c>
      <c r="C353" s="150">
        <v>0</v>
      </c>
      <c r="D353" s="150">
        <v>20000</v>
      </c>
      <c r="E353" s="150">
        <v>0</v>
      </c>
      <c r="F353" s="322"/>
      <c r="G353" s="322">
        <f>SUM(E353/D353*100)</f>
        <v>0</v>
      </c>
      <c r="H353" s="133"/>
      <c r="I353" s="133"/>
      <c r="J353" s="133"/>
      <c r="K353" s="133"/>
      <c r="L353" s="133"/>
      <c r="M353" s="133"/>
      <c r="N353" s="133"/>
      <c r="O353" s="133"/>
      <c r="P353" s="133"/>
      <c r="Q353" s="133"/>
      <c r="R353" s="133"/>
      <c r="S353" s="133"/>
      <c r="T353" s="133"/>
      <c r="U353" s="133"/>
    </row>
    <row r="354" spans="1:21" ht="15" customHeight="1">
      <c r="A354" s="131" t="s">
        <v>207</v>
      </c>
      <c r="B354" s="131" t="s">
        <v>417</v>
      </c>
      <c r="C354" s="150">
        <f>SUM(C355:C359)</f>
        <v>70912.92</v>
      </c>
      <c r="D354" s="150">
        <v>122000</v>
      </c>
      <c r="E354" s="150">
        <v>73367.88</v>
      </c>
      <c r="F354" s="322">
        <f t="shared" si="8"/>
        <v>103.46193613237193</v>
      </c>
      <c r="G354" s="322">
        <f>SUM(E354/D354*100)</f>
        <v>60.137606557377055</v>
      </c>
      <c r="H354" s="133"/>
      <c r="I354" s="133"/>
      <c r="J354" s="133"/>
      <c r="K354" s="133"/>
      <c r="L354" s="133"/>
      <c r="M354" s="133"/>
      <c r="N354" s="133"/>
      <c r="O354" s="133"/>
      <c r="P354" s="133"/>
      <c r="Q354" s="133"/>
      <c r="R354" s="133"/>
      <c r="S354" s="133"/>
      <c r="T354" s="133"/>
      <c r="U354" s="133"/>
    </row>
    <row r="355" spans="1:21" ht="15.75" customHeight="1">
      <c r="A355" s="132" t="s">
        <v>211</v>
      </c>
      <c r="B355" s="132" t="s">
        <v>418</v>
      </c>
      <c r="C355" s="179">
        <v>37257.35</v>
      </c>
      <c r="D355" s="132"/>
      <c r="E355" s="179">
        <v>40286.88</v>
      </c>
      <c r="F355" s="322">
        <f t="shared" si="8"/>
        <v>108.13136199971281</v>
      </c>
      <c r="G355" s="322"/>
      <c r="H355" s="133"/>
      <c r="I355" s="133"/>
      <c r="J355" s="133"/>
      <c r="K355" s="133"/>
      <c r="L355" s="133"/>
      <c r="M355" s="133"/>
      <c r="N355" s="133"/>
      <c r="O355" s="133"/>
      <c r="P355" s="133"/>
      <c r="Q355" s="133"/>
      <c r="R355" s="133"/>
      <c r="S355" s="133"/>
      <c r="T355" s="133"/>
      <c r="U355" s="133"/>
    </row>
    <row r="356" spans="1:21" ht="12.75">
      <c r="A356" s="132" t="s">
        <v>213</v>
      </c>
      <c r="B356" s="132" t="s">
        <v>419</v>
      </c>
      <c r="C356" s="179">
        <v>0</v>
      </c>
      <c r="D356" s="132"/>
      <c r="E356" s="179">
        <v>280</v>
      </c>
      <c r="F356" s="322"/>
      <c r="G356" s="322"/>
      <c r="H356" s="133"/>
      <c r="I356" s="133"/>
      <c r="J356" s="133"/>
      <c r="K356" s="133"/>
      <c r="L356" s="133"/>
      <c r="M356" s="133"/>
      <c r="N356" s="133"/>
      <c r="O356" s="133"/>
      <c r="P356" s="133"/>
      <c r="Q356" s="133"/>
      <c r="R356" s="133"/>
      <c r="S356" s="133"/>
      <c r="T356" s="133"/>
      <c r="U356" s="133"/>
    </row>
    <row r="357" spans="1:21" ht="12.75">
      <c r="A357" s="132" t="s">
        <v>217</v>
      </c>
      <c r="B357" s="132" t="s">
        <v>420</v>
      </c>
      <c r="C357" s="179">
        <v>6258.87</v>
      </c>
      <c r="D357" s="132"/>
      <c r="E357" s="179">
        <v>6985</v>
      </c>
      <c r="F357" s="322">
        <f t="shared" si="8"/>
        <v>111.60161498800902</v>
      </c>
      <c r="G357" s="322"/>
      <c r="H357" s="133"/>
      <c r="I357" s="133"/>
      <c r="J357" s="133"/>
      <c r="K357" s="133"/>
      <c r="L357" s="133"/>
      <c r="M357" s="133"/>
      <c r="N357" s="133"/>
      <c r="O357" s="133"/>
      <c r="P357" s="133"/>
      <c r="Q357" s="133"/>
      <c r="R357" s="133"/>
      <c r="S357" s="133"/>
      <c r="T357" s="133"/>
      <c r="U357" s="133"/>
    </row>
    <row r="358" spans="1:21" ht="12.75">
      <c r="A358" s="130">
        <v>3296</v>
      </c>
      <c r="B358" s="132" t="s">
        <v>220</v>
      </c>
      <c r="C358" s="179">
        <v>1240</v>
      </c>
      <c r="D358" s="132"/>
      <c r="E358" s="179">
        <v>0</v>
      </c>
      <c r="F358" s="322">
        <f t="shared" si="8"/>
        <v>0</v>
      </c>
      <c r="G358" s="322"/>
      <c r="H358" s="133"/>
      <c r="I358" s="133"/>
      <c r="J358" s="133"/>
      <c r="K358" s="133"/>
      <c r="L358" s="133"/>
      <c r="M358" s="133"/>
      <c r="N358" s="133"/>
      <c r="O358" s="133"/>
      <c r="P358" s="133"/>
      <c r="Q358" s="133"/>
      <c r="R358" s="133"/>
      <c r="S358" s="133"/>
      <c r="T358" s="133"/>
      <c r="U358" s="133"/>
    </row>
    <row r="359" spans="1:21" ht="12.75">
      <c r="A359" s="132" t="s">
        <v>221</v>
      </c>
      <c r="B359" s="132" t="s">
        <v>417</v>
      </c>
      <c r="C359" s="179">
        <v>26156.7</v>
      </c>
      <c r="D359" s="132"/>
      <c r="E359" s="179">
        <v>25816</v>
      </c>
      <c r="F359" s="322">
        <f t="shared" si="8"/>
        <v>98.69746565889427</v>
      </c>
      <c r="G359" s="322"/>
      <c r="H359" s="133"/>
      <c r="I359" s="133"/>
      <c r="J359" s="133"/>
      <c r="K359" s="133"/>
      <c r="L359" s="133"/>
      <c r="M359" s="133"/>
      <c r="N359" s="133"/>
      <c r="O359" s="133"/>
      <c r="P359" s="133"/>
      <c r="Q359" s="133"/>
      <c r="R359" s="133"/>
      <c r="S359" s="133"/>
      <c r="T359" s="133"/>
      <c r="U359" s="133"/>
    </row>
    <row r="360" spans="1:21" ht="12.75">
      <c r="A360" s="131" t="s">
        <v>222</v>
      </c>
      <c r="B360" s="131" t="s">
        <v>421</v>
      </c>
      <c r="C360" s="150">
        <f>SUM(C361+C364)</f>
        <v>14091.71</v>
      </c>
      <c r="D360" s="150">
        <v>41100</v>
      </c>
      <c r="E360" s="150">
        <v>12109.22</v>
      </c>
      <c r="F360" s="322">
        <f t="shared" si="8"/>
        <v>85.93151576352338</v>
      </c>
      <c r="G360" s="322">
        <f>SUM(E360/D360*100)</f>
        <v>29.46282238442822</v>
      </c>
      <c r="H360" s="133"/>
      <c r="I360" s="133"/>
      <c r="J360" s="133"/>
      <c r="K360" s="133"/>
      <c r="L360" s="133"/>
      <c r="M360" s="133"/>
      <c r="N360" s="133"/>
      <c r="O360" s="133"/>
      <c r="P360" s="133"/>
      <c r="Q360" s="133"/>
      <c r="R360" s="133"/>
      <c r="S360" s="133"/>
      <c r="T360" s="133"/>
      <c r="U360" s="133"/>
    </row>
    <row r="361" spans="1:21" ht="12.75">
      <c r="A361" s="131" t="s">
        <v>224</v>
      </c>
      <c r="B361" s="131" t="s">
        <v>422</v>
      </c>
      <c r="C361" s="150">
        <f>SUM(C362:C363)</f>
        <v>8554.67</v>
      </c>
      <c r="D361" s="150">
        <v>21000</v>
      </c>
      <c r="E361" s="150">
        <v>6615.1</v>
      </c>
      <c r="F361" s="322">
        <f t="shared" si="8"/>
        <v>77.32735453267047</v>
      </c>
      <c r="G361" s="322">
        <f>SUM(E361/D361*100)</f>
        <v>31.50047619047619</v>
      </c>
      <c r="H361" s="133"/>
      <c r="I361" s="133"/>
      <c r="J361" s="133"/>
      <c r="K361" s="133"/>
      <c r="L361" s="133"/>
      <c r="M361" s="133"/>
      <c r="N361" s="133"/>
      <c r="O361" s="133"/>
      <c r="P361" s="133"/>
      <c r="Q361" s="133"/>
      <c r="R361" s="133"/>
      <c r="S361" s="133"/>
      <c r="T361" s="133"/>
      <c r="U361" s="133"/>
    </row>
    <row r="362" spans="1:21" ht="25.5">
      <c r="A362" s="132" t="s">
        <v>226</v>
      </c>
      <c r="B362" s="180" t="s">
        <v>353</v>
      </c>
      <c r="C362" s="179">
        <v>6542.76</v>
      </c>
      <c r="D362" s="132"/>
      <c r="E362" s="179">
        <v>6615.1</v>
      </c>
      <c r="F362" s="322">
        <f t="shared" si="8"/>
        <v>101.10564960353123</v>
      </c>
      <c r="G362" s="322"/>
      <c r="H362" s="133"/>
      <c r="I362" s="133"/>
      <c r="J362" s="133"/>
      <c r="K362" s="133"/>
      <c r="L362" s="133"/>
      <c r="M362" s="133"/>
      <c r="N362" s="133"/>
      <c r="O362" s="133"/>
      <c r="P362" s="133"/>
      <c r="Q362" s="133"/>
      <c r="R362" s="133"/>
      <c r="S362" s="133"/>
      <c r="T362" s="133"/>
      <c r="U362" s="133"/>
    </row>
    <row r="363" spans="1:21" ht="12.75">
      <c r="A363" s="130">
        <v>3426</v>
      </c>
      <c r="B363" s="180" t="s">
        <v>704</v>
      </c>
      <c r="C363" s="179">
        <v>2011.91</v>
      </c>
      <c r="D363" s="132"/>
      <c r="E363" s="179">
        <v>0</v>
      </c>
      <c r="F363" s="322">
        <f t="shared" si="8"/>
        <v>0</v>
      </c>
      <c r="G363" s="322"/>
      <c r="H363" s="133"/>
      <c r="I363" s="133"/>
      <c r="J363" s="133"/>
      <c r="K363" s="133"/>
      <c r="L363" s="133"/>
      <c r="M363" s="133"/>
      <c r="N363" s="133"/>
      <c r="O363" s="133"/>
      <c r="P363" s="133"/>
      <c r="Q363" s="133"/>
      <c r="R363" s="133"/>
      <c r="S363" s="133"/>
      <c r="T363" s="133"/>
      <c r="U363" s="133"/>
    </row>
    <row r="364" spans="1:21" ht="12.75">
      <c r="A364" s="131" t="s">
        <v>231</v>
      </c>
      <c r="B364" s="131" t="s">
        <v>423</v>
      </c>
      <c r="C364" s="150">
        <f>SUM(C365:C367)</f>
        <v>5537.04</v>
      </c>
      <c r="D364" s="150">
        <v>20100</v>
      </c>
      <c r="E364" s="150">
        <v>5494.12</v>
      </c>
      <c r="F364" s="322">
        <f t="shared" si="8"/>
        <v>99.22485660208342</v>
      </c>
      <c r="G364" s="322">
        <f>SUM(E364/D364*100)</f>
        <v>27.333930348258704</v>
      </c>
      <c r="H364" s="133"/>
      <c r="I364" s="133"/>
      <c r="J364" s="133"/>
      <c r="K364" s="133"/>
      <c r="L364" s="133"/>
      <c r="M364" s="133"/>
      <c r="N364" s="133"/>
      <c r="O364" s="133"/>
      <c r="P364" s="133"/>
      <c r="Q364" s="133"/>
      <c r="R364" s="133"/>
      <c r="S364" s="133"/>
      <c r="T364" s="133"/>
      <c r="U364" s="133"/>
    </row>
    <row r="365" spans="1:21" ht="12.75">
      <c r="A365" s="132" t="s">
        <v>233</v>
      </c>
      <c r="B365" s="132" t="s">
        <v>424</v>
      </c>
      <c r="C365" s="179">
        <v>3736.39</v>
      </c>
      <c r="D365" s="132"/>
      <c r="E365" s="179">
        <v>3710.87</v>
      </c>
      <c r="F365" s="322">
        <f t="shared" si="8"/>
        <v>99.31698778767742</v>
      </c>
      <c r="G365" s="322"/>
      <c r="H365" s="133"/>
      <c r="I365" s="133"/>
      <c r="J365" s="133"/>
      <c r="K365" s="133"/>
      <c r="L365" s="133"/>
      <c r="M365" s="133"/>
      <c r="N365" s="133"/>
      <c r="O365" s="133"/>
      <c r="P365" s="133"/>
      <c r="Q365" s="133"/>
      <c r="R365" s="133"/>
      <c r="S365" s="133"/>
      <c r="T365" s="133"/>
      <c r="U365" s="133"/>
    </row>
    <row r="366" spans="1:21" ht="12.75">
      <c r="A366" s="132" t="s">
        <v>235</v>
      </c>
      <c r="B366" s="132" t="s">
        <v>425</v>
      </c>
      <c r="C366" s="179">
        <v>97.41</v>
      </c>
      <c r="D366" s="132"/>
      <c r="E366" s="179">
        <v>170.96</v>
      </c>
      <c r="F366" s="322">
        <f t="shared" si="8"/>
        <v>175.50559490812032</v>
      </c>
      <c r="G366" s="322"/>
      <c r="H366" s="133"/>
      <c r="I366" s="133"/>
      <c r="J366" s="133"/>
      <c r="K366" s="133"/>
      <c r="L366" s="133"/>
      <c r="M366" s="133"/>
      <c r="N366" s="133"/>
      <c r="O366" s="133"/>
      <c r="P366" s="133"/>
      <c r="Q366" s="133"/>
      <c r="R366" s="133"/>
      <c r="S366" s="133"/>
      <c r="T366" s="133"/>
      <c r="U366" s="133"/>
    </row>
    <row r="367" spans="1:21" ht="12.75">
      <c r="A367" s="132" t="s">
        <v>237</v>
      </c>
      <c r="B367" s="132" t="s">
        <v>426</v>
      </c>
      <c r="C367" s="179">
        <v>1703.24</v>
      </c>
      <c r="D367" s="132"/>
      <c r="E367" s="179">
        <v>1612.29</v>
      </c>
      <c r="F367" s="322">
        <f t="shared" si="8"/>
        <v>94.66017707428196</v>
      </c>
      <c r="G367" s="322"/>
      <c r="H367" s="133"/>
      <c r="I367" s="133"/>
      <c r="J367" s="133"/>
      <c r="K367" s="133"/>
      <c r="L367" s="133"/>
      <c r="M367" s="133"/>
      <c r="N367" s="133"/>
      <c r="O367" s="133"/>
      <c r="P367" s="133"/>
      <c r="Q367" s="133"/>
      <c r="R367" s="133"/>
      <c r="S367" s="133"/>
      <c r="T367" s="133"/>
      <c r="U367" s="133"/>
    </row>
    <row r="368" spans="1:21" ht="12.75">
      <c r="A368" s="131" t="s">
        <v>287</v>
      </c>
      <c r="B368" s="131" t="s">
        <v>444</v>
      </c>
      <c r="C368" s="150">
        <f>SUM(C369)</f>
        <v>13964</v>
      </c>
      <c r="D368" s="150">
        <v>55400</v>
      </c>
      <c r="E368" s="150">
        <v>3562.3</v>
      </c>
      <c r="F368" s="322">
        <f t="shared" si="8"/>
        <v>25.51059868232598</v>
      </c>
      <c r="G368" s="322">
        <f>SUM(E368/D368*100)</f>
        <v>6.430144404332131</v>
      </c>
      <c r="H368" s="133"/>
      <c r="I368" s="133"/>
      <c r="J368" s="133"/>
      <c r="K368" s="133"/>
      <c r="L368" s="133"/>
      <c r="M368" s="133"/>
      <c r="N368" s="133"/>
      <c r="O368" s="133"/>
      <c r="P368" s="133"/>
      <c r="Q368" s="133"/>
      <c r="R368" s="133"/>
      <c r="S368" s="133"/>
      <c r="T368" s="133"/>
      <c r="U368" s="133"/>
    </row>
    <row r="369" spans="1:21" ht="12.75">
      <c r="A369" s="131" t="s">
        <v>296</v>
      </c>
      <c r="B369" s="131" t="s">
        <v>445</v>
      </c>
      <c r="C369" s="150">
        <f>SUM(C370:C371)</f>
        <v>13964</v>
      </c>
      <c r="D369" s="150">
        <v>55400</v>
      </c>
      <c r="E369" s="150">
        <v>3562.3</v>
      </c>
      <c r="F369" s="322">
        <f t="shared" si="8"/>
        <v>25.51059868232598</v>
      </c>
      <c r="G369" s="322">
        <f>SUM(E369/D369*100)</f>
        <v>6.430144404332131</v>
      </c>
      <c r="H369" s="133"/>
      <c r="I369" s="133"/>
      <c r="J369" s="133"/>
      <c r="K369" s="133"/>
      <c r="L369" s="133"/>
      <c r="M369" s="133"/>
      <c r="N369" s="133"/>
      <c r="O369" s="133"/>
      <c r="P369" s="133"/>
      <c r="Q369" s="133"/>
      <c r="R369" s="133"/>
      <c r="S369" s="133"/>
      <c r="T369" s="133"/>
      <c r="U369" s="133"/>
    </row>
    <row r="370" spans="1:21" ht="12.75">
      <c r="A370" s="132" t="s">
        <v>298</v>
      </c>
      <c r="B370" s="132" t="s">
        <v>446</v>
      </c>
      <c r="C370" s="179">
        <v>0</v>
      </c>
      <c r="D370" s="132"/>
      <c r="E370" s="179">
        <v>3562.3</v>
      </c>
      <c r="F370" s="322"/>
      <c r="G370" s="322"/>
      <c r="H370" s="133"/>
      <c r="I370" s="133"/>
      <c r="J370" s="133"/>
      <c r="K370" s="133"/>
      <c r="L370" s="133"/>
      <c r="M370" s="133"/>
      <c r="N370" s="133"/>
      <c r="O370" s="133"/>
      <c r="P370" s="133"/>
      <c r="Q370" s="133"/>
      <c r="R370" s="133"/>
      <c r="S370" s="133"/>
      <c r="T370" s="133"/>
      <c r="U370" s="133"/>
    </row>
    <row r="371" spans="1:21" ht="12.75">
      <c r="A371" s="130">
        <v>4223</v>
      </c>
      <c r="B371" s="132" t="s">
        <v>448</v>
      </c>
      <c r="C371" s="179">
        <v>13964</v>
      </c>
      <c r="D371" s="132"/>
      <c r="E371" s="179">
        <v>0</v>
      </c>
      <c r="F371" s="322">
        <f t="shared" si="8"/>
        <v>0</v>
      </c>
      <c r="G371" s="322"/>
      <c r="H371" s="133"/>
      <c r="I371" s="133"/>
      <c r="J371" s="133"/>
      <c r="K371" s="133"/>
      <c r="L371" s="133"/>
      <c r="M371" s="133"/>
      <c r="N371" s="133"/>
      <c r="O371" s="133"/>
      <c r="P371" s="133"/>
      <c r="Q371" s="133"/>
      <c r="R371" s="133"/>
      <c r="S371" s="133"/>
      <c r="T371" s="133"/>
      <c r="U371" s="133"/>
    </row>
    <row r="372" spans="1:21" ht="12.75">
      <c r="A372" s="112" t="s">
        <v>584</v>
      </c>
      <c r="B372" s="112"/>
      <c r="C372" s="113">
        <v>2603468.5</v>
      </c>
      <c r="D372" s="113">
        <v>4590500</v>
      </c>
      <c r="E372" s="113">
        <v>2590825.94</v>
      </c>
      <c r="F372" s="113">
        <f t="shared" si="8"/>
        <v>99.51439550737794</v>
      </c>
      <c r="G372" s="113">
        <f>SUM(E372/D372*100)</f>
        <v>56.438861561921364</v>
      </c>
      <c r="H372" s="133"/>
      <c r="I372" s="133"/>
      <c r="J372" s="133"/>
      <c r="K372" s="133"/>
      <c r="L372" s="133"/>
      <c r="M372" s="133"/>
      <c r="N372" s="133"/>
      <c r="O372" s="133"/>
      <c r="P372" s="133"/>
      <c r="Q372" s="133"/>
      <c r="R372" s="133"/>
      <c r="S372" s="133"/>
      <c r="T372" s="133"/>
      <c r="U372" s="133"/>
    </row>
    <row r="373" spans="1:21" ht="12.75">
      <c r="A373" s="114" t="s">
        <v>585</v>
      </c>
      <c r="B373" s="114"/>
      <c r="C373" s="115">
        <v>2603468.5</v>
      </c>
      <c r="D373" s="115">
        <v>4590500</v>
      </c>
      <c r="E373" s="115">
        <v>2590825.94</v>
      </c>
      <c r="F373" s="115">
        <f t="shared" si="8"/>
        <v>99.51439550737794</v>
      </c>
      <c r="G373" s="115">
        <f>SUM(E373/D373*100)</f>
        <v>56.438861561921364</v>
      </c>
      <c r="H373" s="133"/>
      <c r="I373" s="133"/>
      <c r="J373" s="133"/>
      <c r="K373" s="133"/>
      <c r="L373" s="133"/>
      <c r="M373" s="133"/>
      <c r="N373" s="133"/>
      <c r="O373" s="133"/>
      <c r="P373" s="133"/>
      <c r="Q373" s="133"/>
      <c r="R373" s="133"/>
      <c r="S373" s="133"/>
      <c r="T373" s="133"/>
      <c r="U373" s="133"/>
    </row>
    <row r="374" spans="1:21" ht="12.75">
      <c r="A374" s="131" t="s">
        <v>138</v>
      </c>
      <c r="B374" s="131" t="s">
        <v>386</v>
      </c>
      <c r="C374" s="150">
        <v>1638230.66</v>
      </c>
      <c r="D374" s="150">
        <v>3475400</v>
      </c>
      <c r="E374" s="150">
        <v>1655840.95</v>
      </c>
      <c r="F374" s="322">
        <f t="shared" si="8"/>
        <v>101.07495790611074</v>
      </c>
      <c r="G374" s="322">
        <f>SUM(E374/D374*100)</f>
        <v>47.64461500834436</v>
      </c>
      <c r="H374" s="133"/>
      <c r="I374" s="133"/>
      <c r="J374" s="133"/>
      <c r="K374" s="133"/>
      <c r="L374" s="133"/>
      <c r="M374" s="133"/>
      <c r="N374" s="133"/>
      <c r="O374" s="133"/>
      <c r="P374" s="133"/>
      <c r="Q374" s="133"/>
      <c r="R374" s="133"/>
      <c r="S374" s="133"/>
      <c r="T374" s="133"/>
      <c r="U374" s="133"/>
    </row>
    <row r="375" spans="1:21" ht="12.75">
      <c r="A375" s="131" t="s">
        <v>140</v>
      </c>
      <c r="B375" s="131" t="s">
        <v>387</v>
      </c>
      <c r="C375" s="150">
        <v>1373063.63</v>
      </c>
      <c r="D375" s="150">
        <v>2939000</v>
      </c>
      <c r="E375" s="150">
        <v>1394334.22</v>
      </c>
      <c r="F375" s="322">
        <f t="shared" si="8"/>
        <v>101.54913359696229</v>
      </c>
      <c r="G375" s="322">
        <f>SUM(E375/D375*100)</f>
        <v>47.442470908472266</v>
      </c>
      <c r="H375" s="133"/>
      <c r="I375" s="133"/>
      <c r="J375" s="133"/>
      <c r="K375" s="133"/>
      <c r="L375" s="133"/>
      <c r="M375" s="133"/>
      <c r="N375" s="133"/>
      <c r="O375" s="133"/>
      <c r="P375" s="133"/>
      <c r="Q375" s="133"/>
      <c r="R375" s="133"/>
      <c r="S375" s="133"/>
      <c r="T375" s="133"/>
      <c r="U375" s="133"/>
    </row>
    <row r="376" spans="1:21" ht="12.75">
      <c r="A376" s="132" t="s">
        <v>142</v>
      </c>
      <c r="B376" s="132" t="s">
        <v>388</v>
      </c>
      <c r="C376" s="179">
        <v>1369821.51</v>
      </c>
      <c r="D376" s="132"/>
      <c r="E376" s="179">
        <v>1385235.2</v>
      </c>
      <c r="F376" s="322">
        <f t="shared" si="8"/>
        <v>101.12523346198586</v>
      </c>
      <c r="G376" s="322"/>
      <c r="H376" s="133"/>
      <c r="I376" s="133"/>
      <c r="J376" s="133"/>
      <c r="K376" s="133"/>
      <c r="L376" s="133"/>
      <c r="M376" s="133"/>
      <c r="N376" s="133"/>
      <c r="O376" s="133"/>
      <c r="P376" s="133"/>
      <c r="Q376" s="133"/>
      <c r="R376" s="133"/>
      <c r="S376" s="133"/>
      <c r="T376" s="133"/>
      <c r="U376" s="133"/>
    </row>
    <row r="377" spans="1:21" ht="12.75">
      <c r="A377" s="132" t="s">
        <v>145</v>
      </c>
      <c r="B377" s="132" t="s">
        <v>389</v>
      </c>
      <c r="C377" s="179">
        <v>0</v>
      </c>
      <c r="D377" s="132"/>
      <c r="E377" s="179">
        <v>9034.53</v>
      </c>
      <c r="F377" s="322"/>
      <c r="G377" s="322"/>
      <c r="H377" s="133"/>
      <c r="I377" s="133"/>
      <c r="J377" s="133"/>
      <c r="K377" s="133"/>
      <c r="L377" s="133"/>
      <c r="M377" s="133"/>
      <c r="N377" s="133"/>
      <c r="O377" s="133"/>
      <c r="P377" s="133"/>
      <c r="Q377" s="133"/>
      <c r="R377" s="133"/>
      <c r="S377" s="133"/>
      <c r="T377" s="133"/>
      <c r="U377" s="133"/>
    </row>
    <row r="378" spans="1:21" ht="12.75">
      <c r="A378" s="132" t="s">
        <v>147</v>
      </c>
      <c r="B378" s="132" t="s">
        <v>390</v>
      </c>
      <c r="C378" s="179">
        <v>3242.12</v>
      </c>
      <c r="D378" s="132"/>
      <c r="E378" s="179">
        <v>64.49</v>
      </c>
      <c r="F378" s="322">
        <f t="shared" si="8"/>
        <v>1.9891305688870244</v>
      </c>
      <c r="G378" s="322"/>
      <c r="H378" s="133"/>
      <c r="I378" s="133"/>
      <c r="J378" s="133"/>
      <c r="K378" s="133"/>
      <c r="L378" s="133"/>
      <c r="M378" s="133"/>
      <c r="N378" s="133"/>
      <c r="O378" s="133"/>
      <c r="P378" s="133"/>
      <c r="Q378" s="133"/>
      <c r="R378" s="133"/>
      <c r="S378" s="133"/>
      <c r="T378" s="133"/>
      <c r="U378" s="133"/>
    </row>
    <row r="379" spans="1:21" ht="12.75">
      <c r="A379" s="131" t="s">
        <v>149</v>
      </c>
      <c r="B379" s="131" t="s">
        <v>391</v>
      </c>
      <c r="C379" s="150">
        <v>29000</v>
      </c>
      <c r="D379" s="150">
        <v>30400</v>
      </c>
      <c r="E379" s="150">
        <v>21681.2</v>
      </c>
      <c r="F379" s="322">
        <f t="shared" si="8"/>
        <v>74.76275862068967</v>
      </c>
      <c r="G379" s="322">
        <f>SUM(E379/D379*100)</f>
        <v>71.31973684210526</v>
      </c>
      <c r="H379" s="133"/>
      <c r="I379" s="133"/>
      <c r="J379" s="133"/>
      <c r="K379" s="133"/>
      <c r="L379" s="133"/>
      <c r="M379" s="133"/>
      <c r="N379" s="133"/>
      <c r="O379" s="133"/>
      <c r="P379" s="133"/>
      <c r="Q379" s="133"/>
      <c r="R379" s="133"/>
      <c r="S379" s="133"/>
      <c r="T379" s="133"/>
      <c r="U379" s="133"/>
    </row>
    <row r="380" spans="1:21" ht="12.75">
      <c r="A380" s="132" t="s">
        <v>151</v>
      </c>
      <c r="B380" s="132" t="s">
        <v>391</v>
      </c>
      <c r="C380" s="179">
        <v>29000</v>
      </c>
      <c r="D380" s="132"/>
      <c r="E380" s="179">
        <v>21681.2</v>
      </c>
      <c r="F380" s="322">
        <f t="shared" si="8"/>
        <v>74.76275862068967</v>
      </c>
      <c r="G380" s="322"/>
      <c r="H380" s="133"/>
      <c r="I380" s="133"/>
      <c r="J380" s="133"/>
      <c r="K380" s="133"/>
      <c r="L380" s="133"/>
      <c r="M380" s="133"/>
      <c r="N380" s="133"/>
      <c r="O380" s="133"/>
      <c r="P380" s="133"/>
      <c r="Q380" s="133"/>
      <c r="R380" s="133"/>
      <c r="S380" s="133"/>
      <c r="T380" s="133"/>
      <c r="U380" s="133"/>
    </row>
    <row r="381" spans="1:21" ht="12.75">
      <c r="A381" s="131" t="s">
        <v>152</v>
      </c>
      <c r="B381" s="131" t="s">
        <v>392</v>
      </c>
      <c r="C381" s="150">
        <v>236167.03</v>
      </c>
      <c r="D381" s="150">
        <v>506000</v>
      </c>
      <c r="E381" s="150">
        <v>239825.53</v>
      </c>
      <c r="F381" s="322">
        <f t="shared" si="8"/>
        <v>101.54911547136787</v>
      </c>
      <c r="G381" s="322">
        <f>SUM(E381/D381*100)</f>
        <v>47.39634980237154</v>
      </c>
      <c r="H381" s="133"/>
      <c r="I381" s="133"/>
      <c r="J381" s="133"/>
      <c r="K381" s="133"/>
      <c r="L381" s="133"/>
      <c r="M381" s="133"/>
      <c r="N381" s="133"/>
      <c r="O381" s="133"/>
      <c r="P381" s="133"/>
      <c r="Q381" s="133"/>
      <c r="R381" s="133"/>
      <c r="S381" s="133"/>
      <c r="T381" s="133"/>
      <c r="U381" s="133"/>
    </row>
    <row r="382" spans="1:21" ht="12.75">
      <c r="A382" s="132" t="s">
        <v>154</v>
      </c>
      <c r="B382" s="132" t="s">
        <v>393</v>
      </c>
      <c r="C382" s="179">
        <v>212824.95</v>
      </c>
      <c r="D382" s="132"/>
      <c r="E382" s="179">
        <v>216121.9</v>
      </c>
      <c r="F382" s="322">
        <f t="shared" si="8"/>
        <v>101.54913697853564</v>
      </c>
      <c r="G382" s="322"/>
      <c r="H382" s="133"/>
      <c r="I382" s="133"/>
      <c r="J382" s="133"/>
      <c r="K382" s="133"/>
      <c r="L382" s="133"/>
      <c r="M382" s="133"/>
      <c r="N382" s="133"/>
      <c r="O382" s="133"/>
      <c r="P382" s="133"/>
      <c r="Q382" s="133"/>
      <c r="R382" s="133"/>
      <c r="S382" s="133"/>
      <c r="T382" s="133"/>
      <c r="U382" s="133"/>
    </row>
    <row r="383" spans="1:21" ht="12.75">
      <c r="A383" s="132" t="s">
        <v>156</v>
      </c>
      <c r="B383" s="132" t="s">
        <v>394</v>
      </c>
      <c r="C383" s="179">
        <v>23342.08</v>
      </c>
      <c r="D383" s="132"/>
      <c r="E383" s="179">
        <v>23703.63</v>
      </c>
      <c r="F383" s="322">
        <f t="shared" si="8"/>
        <v>101.54891937650801</v>
      </c>
      <c r="G383" s="322"/>
      <c r="H383" s="133"/>
      <c r="I383" s="133"/>
      <c r="J383" s="133"/>
      <c r="K383" s="133"/>
      <c r="L383" s="133"/>
      <c r="M383" s="133"/>
      <c r="N383" s="133"/>
      <c r="O383" s="133"/>
      <c r="P383" s="133"/>
      <c r="Q383" s="133"/>
      <c r="R383" s="133"/>
      <c r="S383" s="133"/>
      <c r="T383" s="133"/>
      <c r="U383" s="133"/>
    </row>
    <row r="384" spans="1:21" ht="12.75">
      <c r="A384" s="131" t="s">
        <v>158</v>
      </c>
      <c r="B384" s="131" t="s">
        <v>395</v>
      </c>
      <c r="C384" s="150">
        <v>831547.75</v>
      </c>
      <c r="D384" s="150">
        <v>937100</v>
      </c>
      <c r="E384" s="150">
        <v>895544.51</v>
      </c>
      <c r="F384" s="322">
        <f t="shared" si="8"/>
        <v>107.69610163697756</v>
      </c>
      <c r="G384" s="322">
        <f>SUM(E384/D384*100)</f>
        <v>95.5655223562053</v>
      </c>
      <c r="H384" s="133"/>
      <c r="I384" s="133"/>
      <c r="J384" s="133"/>
      <c r="K384" s="133"/>
      <c r="L384" s="133"/>
      <c r="M384" s="133"/>
      <c r="N384" s="133"/>
      <c r="O384" s="133"/>
      <c r="P384" s="133"/>
      <c r="Q384" s="133"/>
      <c r="R384" s="133"/>
      <c r="S384" s="133"/>
      <c r="T384" s="133"/>
      <c r="U384" s="133"/>
    </row>
    <row r="385" spans="1:21" ht="12.75">
      <c r="A385" s="131" t="s">
        <v>160</v>
      </c>
      <c r="B385" s="131" t="s">
        <v>396</v>
      </c>
      <c r="C385" s="150">
        <v>34928</v>
      </c>
      <c r="D385" s="150">
        <v>78800</v>
      </c>
      <c r="E385" s="150">
        <v>27186.02</v>
      </c>
      <c r="F385" s="322">
        <f t="shared" si="8"/>
        <v>77.83445945945945</v>
      </c>
      <c r="G385" s="322">
        <f>SUM(E385/D385*100)</f>
        <v>34.50002538071066</v>
      </c>
      <c r="H385" s="133"/>
      <c r="I385" s="133"/>
      <c r="J385" s="133"/>
      <c r="K385" s="133"/>
      <c r="L385" s="133"/>
      <c r="M385" s="133"/>
      <c r="N385" s="133"/>
      <c r="O385" s="133"/>
      <c r="P385" s="133"/>
      <c r="Q385" s="133"/>
      <c r="R385" s="133"/>
      <c r="S385" s="133"/>
      <c r="T385" s="133"/>
      <c r="U385" s="133"/>
    </row>
    <row r="386" spans="1:21" ht="12.75">
      <c r="A386" s="132" t="s">
        <v>162</v>
      </c>
      <c r="B386" s="132" t="s">
        <v>397</v>
      </c>
      <c r="C386" s="179">
        <v>0</v>
      </c>
      <c r="D386" s="132"/>
      <c r="E386" s="179">
        <v>150.02</v>
      </c>
      <c r="F386" s="322"/>
      <c r="G386" s="322"/>
      <c r="H386" s="133"/>
      <c r="I386" s="133"/>
      <c r="J386" s="133"/>
      <c r="K386" s="133"/>
      <c r="L386" s="133"/>
      <c r="M386" s="133"/>
      <c r="N386" s="133"/>
      <c r="O386" s="133"/>
      <c r="P386" s="133"/>
      <c r="Q386" s="133"/>
      <c r="R386" s="133"/>
      <c r="S386" s="133"/>
      <c r="T386" s="133"/>
      <c r="U386" s="133"/>
    </row>
    <row r="387" spans="1:21" ht="12.75">
      <c r="A387" s="132" t="s">
        <v>164</v>
      </c>
      <c r="B387" s="132" t="s">
        <v>398</v>
      </c>
      <c r="C387" s="179">
        <v>26836</v>
      </c>
      <c r="D387" s="132"/>
      <c r="E387" s="179">
        <v>19852</v>
      </c>
      <c r="F387" s="322">
        <f t="shared" si="8"/>
        <v>73.97525711730512</v>
      </c>
      <c r="G387" s="322"/>
      <c r="H387" s="133"/>
      <c r="I387" s="133"/>
      <c r="J387" s="133"/>
      <c r="K387" s="133"/>
      <c r="L387" s="133"/>
      <c r="M387" s="133"/>
      <c r="N387" s="133"/>
      <c r="O387" s="133"/>
      <c r="P387" s="133"/>
      <c r="Q387" s="133"/>
      <c r="R387" s="133"/>
      <c r="S387" s="133"/>
      <c r="T387" s="133"/>
      <c r="U387" s="133"/>
    </row>
    <row r="388" spans="1:21" ht="12.75">
      <c r="A388" s="132" t="s">
        <v>166</v>
      </c>
      <c r="B388" s="132" t="s">
        <v>399</v>
      </c>
      <c r="C388" s="179">
        <v>3500</v>
      </c>
      <c r="D388" s="132"/>
      <c r="E388" s="179">
        <v>0</v>
      </c>
      <c r="F388" s="322">
        <f t="shared" si="8"/>
        <v>0</v>
      </c>
      <c r="G388" s="322"/>
      <c r="H388" s="133"/>
      <c r="I388" s="133"/>
      <c r="J388" s="133"/>
      <c r="K388" s="133"/>
      <c r="L388" s="133"/>
      <c r="M388" s="133"/>
      <c r="N388" s="133"/>
      <c r="O388" s="133"/>
      <c r="P388" s="133"/>
      <c r="Q388" s="133"/>
      <c r="R388" s="133"/>
      <c r="S388" s="133"/>
      <c r="T388" s="133"/>
      <c r="U388" s="133"/>
    </row>
    <row r="389" spans="1:21" ht="12.75">
      <c r="A389" s="132" t="s">
        <v>168</v>
      </c>
      <c r="B389" s="132" t="s">
        <v>400</v>
      </c>
      <c r="C389" s="179">
        <v>4592</v>
      </c>
      <c r="D389" s="132"/>
      <c r="E389" s="179">
        <v>7184</v>
      </c>
      <c r="F389" s="322">
        <f t="shared" si="8"/>
        <v>156.44599303135888</v>
      </c>
      <c r="G389" s="322"/>
      <c r="H389" s="133"/>
      <c r="I389" s="133"/>
      <c r="J389" s="133"/>
      <c r="K389" s="133"/>
      <c r="L389" s="133"/>
      <c r="M389" s="133"/>
      <c r="N389" s="133"/>
      <c r="O389" s="133"/>
      <c r="P389" s="133"/>
      <c r="Q389" s="133"/>
      <c r="R389" s="133"/>
      <c r="S389" s="133"/>
      <c r="T389" s="133"/>
      <c r="U389" s="133"/>
    </row>
    <row r="390" spans="1:21" ht="12.75">
      <c r="A390" s="131" t="s">
        <v>170</v>
      </c>
      <c r="B390" s="131" t="s">
        <v>401</v>
      </c>
      <c r="C390" s="150">
        <v>383947.78</v>
      </c>
      <c r="D390" s="150">
        <v>443000</v>
      </c>
      <c r="E390" s="150">
        <v>463101.5</v>
      </c>
      <c r="F390" s="322">
        <f t="shared" si="8"/>
        <v>120.61575144411565</v>
      </c>
      <c r="G390" s="322">
        <f>SUM(E390/D390*100)</f>
        <v>104.53758465011288</v>
      </c>
      <c r="H390" s="133"/>
      <c r="I390" s="133"/>
      <c r="J390" s="133"/>
      <c r="K390" s="133"/>
      <c r="L390" s="133"/>
      <c r="M390" s="133"/>
      <c r="N390" s="133"/>
      <c r="O390" s="133"/>
      <c r="P390" s="133"/>
      <c r="Q390" s="133"/>
      <c r="R390" s="133"/>
      <c r="S390" s="133"/>
      <c r="T390" s="133"/>
      <c r="U390" s="133"/>
    </row>
    <row r="391" spans="1:21" ht="12.75">
      <c r="A391" s="132" t="s">
        <v>172</v>
      </c>
      <c r="B391" s="132" t="s">
        <v>402</v>
      </c>
      <c r="C391" s="179">
        <v>7093.29</v>
      </c>
      <c r="D391" s="132"/>
      <c r="E391" s="179">
        <v>10929.67</v>
      </c>
      <c r="F391" s="322">
        <f t="shared" si="8"/>
        <v>154.08463491553286</v>
      </c>
      <c r="G391" s="322"/>
      <c r="H391" s="133"/>
      <c r="I391" s="133"/>
      <c r="J391" s="133"/>
      <c r="K391" s="133"/>
      <c r="L391" s="133"/>
      <c r="M391" s="133"/>
      <c r="N391" s="133"/>
      <c r="O391" s="133"/>
      <c r="P391" s="133"/>
      <c r="Q391" s="133"/>
      <c r="R391" s="133"/>
      <c r="S391" s="133"/>
      <c r="T391" s="133"/>
      <c r="U391" s="133"/>
    </row>
    <row r="392" spans="1:21" ht="12.75">
      <c r="A392" s="132" t="s">
        <v>176</v>
      </c>
      <c r="B392" s="132" t="s">
        <v>403</v>
      </c>
      <c r="C392" s="179">
        <v>16429.38</v>
      </c>
      <c r="D392" s="132"/>
      <c r="E392" s="179">
        <v>14762.51</v>
      </c>
      <c r="F392" s="322">
        <f t="shared" si="8"/>
        <v>89.85433412581607</v>
      </c>
      <c r="G392" s="322"/>
      <c r="H392" s="133"/>
      <c r="I392" s="133"/>
      <c r="J392" s="133"/>
      <c r="K392" s="133"/>
      <c r="L392" s="133"/>
      <c r="M392" s="133"/>
      <c r="N392" s="133"/>
      <c r="O392" s="133"/>
      <c r="P392" s="133"/>
      <c r="Q392" s="133"/>
      <c r="R392" s="133"/>
      <c r="S392" s="133"/>
      <c r="T392" s="133"/>
      <c r="U392" s="133"/>
    </row>
    <row r="393" spans="1:21" ht="12.75">
      <c r="A393" s="132" t="s">
        <v>178</v>
      </c>
      <c r="B393" s="132" t="s">
        <v>404</v>
      </c>
      <c r="C393" s="179">
        <v>336701.23</v>
      </c>
      <c r="D393" s="132"/>
      <c r="E393" s="179">
        <v>424614.64</v>
      </c>
      <c r="F393" s="322">
        <f t="shared" si="8"/>
        <v>126.11021349699259</v>
      </c>
      <c r="G393" s="322"/>
      <c r="H393" s="133"/>
      <c r="I393" s="133"/>
      <c r="J393" s="133"/>
      <c r="K393" s="133"/>
      <c r="L393" s="133"/>
      <c r="M393" s="133"/>
      <c r="N393" s="133"/>
      <c r="O393" s="133"/>
      <c r="P393" s="133"/>
      <c r="Q393" s="133"/>
      <c r="R393" s="133"/>
      <c r="S393" s="133"/>
      <c r="T393" s="133"/>
      <c r="U393" s="133"/>
    </row>
    <row r="394" spans="1:21" ht="12.75">
      <c r="A394" s="132" t="s">
        <v>180</v>
      </c>
      <c r="B394" s="132" t="s">
        <v>464</v>
      </c>
      <c r="C394" s="179">
        <v>7687.5</v>
      </c>
      <c r="D394" s="132"/>
      <c r="E394" s="179">
        <v>0</v>
      </c>
      <c r="F394" s="322">
        <f t="shared" si="8"/>
        <v>0</v>
      </c>
      <c r="G394" s="322"/>
      <c r="H394" s="133"/>
      <c r="I394" s="133"/>
      <c r="J394" s="133"/>
      <c r="K394" s="133"/>
      <c r="L394" s="133"/>
      <c r="M394" s="133"/>
      <c r="N394" s="133"/>
      <c r="O394" s="133"/>
      <c r="P394" s="133"/>
      <c r="Q394" s="133"/>
      <c r="R394" s="133"/>
      <c r="S394" s="133"/>
      <c r="T394" s="133"/>
      <c r="U394" s="133"/>
    </row>
    <row r="395" spans="1:21" ht="12.75">
      <c r="A395" s="132" t="s">
        <v>182</v>
      </c>
      <c r="B395" s="132" t="s">
        <v>405</v>
      </c>
      <c r="C395" s="179">
        <v>16036.38</v>
      </c>
      <c r="D395" s="132"/>
      <c r="E395" s="179">
        <v>12794.68</v>
      </c>
      <c r="F395" s="322">
        <f t="shared" si="8"/>
        <v>79.7853380875235</v>
      </c>
      <c r="G395" s="322"/>
      <c r="H395" s="133"/>
      <c r="I395" s="133"/>
      <c r="J395" s="133"/>
      <c r="K395" s="133"/>
      <c r="L395" s="133"/>
      <c r="M395" s="133"/>
      <c r="N395" s="133"/>
      <c r="O395" s="133"/>
      <c r="P395" s="133"/>
      <c r="Q395" s="133"/>
      <c r="R395" s="133"/>
      <c r="S395" s="133"/>
      <c r="T395" s="133"/>
      <c r="U395" s="133"/>
    </row>
    <row r="396" spans="1:21" ht="12.75">
      <c r="A396" s="131" t="s">
        <v>184</v>
      </c>
      <c r="B396" s="131" t="s">
        <v>406</v>
      </c>
      <c r="C396" s="150">
        <v>398593.45</v>
      </c>
      <c r="D396" s="150">
        <v>376300</v>
      </c>
      <c r="E396" s="150">
        <v>393759.82</v>
      </c>
      <c r="F396" s="322">
        <f t="shared" si="8"/>
        <v>98.78732829152109</v>
      </c>
      <c r="G396" s="322">
        <f>SUM(E396/D396*100)</f>
        <v>104.63986712729205</v>
      </c>
      <c r="H396" s="133"/>
      <c r="I396" s="133"/>
      <c r="J396" s="133"/>
      <c r="K396" s="133"/>
      <c r="L396" s="133"/>
      <c r="M396" s="133"/>
      <c r="N396" s="133"/>
      <c r="O396" s="133"/>
      <c r="P396" s="133"/>
      <c r="Q396" s="133"/>
      <c r="R396" s="133"/>
      <c r="S396" s="133"/>
      <c r="T396" s="133"/>
      <c r="U396" s="133"/>
    </row>
    <row r="397" spans="1:21" ht="12.75">
      <c r="A397" s="132" t="s">
        <v>186</v>
      </c>
      <c r="B397" s="132" t="s">
        <v>407</v>
      </c>
      <c r="C397" s="179">
        <v>22263.95</v>
      </c>
      <c r="D397" s="132"/>
      <c r="E397" s="179">
        <v>20612.14</v>
      </c>
      <c r="F397" s="322">
        <f t="shared" si="8"/>
        <v>92.58078642828428</v>
      </c>
      <c r="G397" s="322"/>
      <c r="H397" s="133"/>
      <c r="I397" s="133"/>
      <c r="J397" s="133"/>
      <c r="K397" s="133"/>
      <c r="L397" s="133"/>
      <c r="M397" s="133"/>
      <c r="N397" s="133"/>
      <c r="O397" s="133"/>
      <c r="P397" s="133"/>
      <c r="Q397" s="133"/>
      <c r="R397" s="133"/>
      <c r="S397" s="133"/>
      <c r="T397" s="133"/>
      <c r="U397" s="133"/>
    </row>
    <row r="398" spans="1:21" ht="12.75">
      <c r="A398" s="132" t="s">
        <v>188</v>
      </c>
      <c r="B398" s="132" t="s">
        <v>408</v>
      </c>
      <c r="C398" s="179">
        <v>238406.57</v>
      </c>
      <c r="D398" s="132"/>
      <c r="E398" s="179">
        <v>309600.54</v>
      </c>
      <c r="F398" s="322">
        <f t="shared" si="8"/>
        <v>129.86241947946314</v>
      </c>
      <c r="G398" s="322"/>
      <c r="H398" s="133"/>
      <c r="I398" s="133"/>
      <c r="J398" s="133"/>
      <c r="K398" s="133"/>
      <c r="L398" s="133"/>
      <c r="M398" s="133"/>
      <c r="N398" s="133"/>
      <c r="O398" s="133"/>
      <c r="P398" s="133"/>
      <c r="Q398" s="133"/>
      <c r="R398" s="133"/>
      <c r="S398" s="133"/>
      <c r="T398" s="133"/>
      <c r="U398" s="133"/>
    </row>
    <row r="399" spans="1:21" ht="12.75">
      <c r="A399" s="132" t="s">
        <v>194</v>
      </c>
      <c r="B399" s="132" t="s">
        <v>411</v>
      </c>
      <c r="C399" s="179">
        <v>93750</v>
      </c>
      <c r="D399" s="132"/>
      <c r="E399" s="179">
        <v>0</v>
      </c>
      <c r="F399" s="322">
        <f t="shared" si="8"/>
        <v>0</v>
      </c>
      <c r="G399" s="322"/>
      <c r="H399" s="133"/>
      <c r="I399" s="133"/>
      <c r="J399" s="133"/>
      <c r="K399" s="133"/>
      <c r="L399" s="133"/>
      <c r="M399" s="133"/>
      <c r="N399" s="133"/>
      <c r="O399" s="133"/>
      <c r="P399" s="133"/>
      <c r="Q399" s="133"/>
      <c r="R399" s="133"/>
      <c r="S399" s="133"/>
      <c r="T399" s="133"/>
      <c r="U399" s="133"/>
    </row>
    <row r="400" spans="1:21" ht="12.75">
      <c r="A400" s="132" t="s">
        <v>198</v>
      </c>
      <c r="B400" s="132" t="s">
        <v>413</v>
      </c>
      <c r="C400" s="179">
        <v>14416.46</v>
      </c>
      <c r="D400" s="132"/>
      <c r="E400" s="179">
        <v>26007.77</v>
      </c>
      <c r="F400" s="322">
        <f t="shared" si="8"/>
        <v>180.40330289127846</v>
      </c>
      <c r="G400" s="322"/>
      <c r="H400" s="133"/>
      <c r="I400" s="133"/>
      <c r="J400" s="133"/>
      <c r="K400" s="133"/>
      <c r="L400" s="133"/>
      <c r="M400" s="133"/>
      <c r="N400" s="133"/>
      <c r="O400" s="133"/>
      <c r="P400" s="133"/>
      <c r="Q400" s="133"/>
      <c r="R400" s="133"/>
      <c r="S400" s="133"/>
      <c r="T400" s="133"/>
      <c r="U400" s="133"/>
    </row>
    <row r="401" spans="1:21" ht="12.75">
      <c r="A401" s="132" t="s">
        <v>200</v>
      </c>
      <c r="B401" s="132" t="s">
        <v>414</v>
      </c>
      <c r="C401" s="179">
        <v>21099.53</v>
      </c>
      <c r="D401" s="132"/>
      <c r="E401" s="179">
        <v>29317.53</v>
      </c>
      <c r="F401" s="322">
        <f t="shared" si="8"/>
        <v>138.94873487703282</v>
      </c>
      <c r="G401" s="322"/>
      <c r="H401" s="133"/>
      <c r="I401" s="133"/>
      <c r="J401" s="133"/>
      <c r="K401" s="133"/>
      <c r="L401" s="133"/>
      <c r="M401" s="133"/>
      <c r="N401" s="133"/>
      <c r="O401" s="133"/>
      <c r="P401" s="133"/>
      <c r="Q401" s="133"/>
      <c r="R401" s="133"/>
      <c r="S401" s="133"/>
      <c r="T401" s="133"/>
      <c r="U401" s="133"/>
    </row>
    <row r="402" spans="1:21" ht="12.75">
      <c r="A402" s="132" t="s">
        <v>202</v>
      </c>
      <c r="B402" s="132" t="s">
        <v>415</v>
      </c>
      <c r="C402" s="179">
        <v>8656.94</v>
      </c>
      <c r="D402" s="132"/>
      <c r="E402" s="179">
        <v>8221.84</v>
      </c>
      <c r="F402" s="322">
        <f t="shared" si="8"/>
        <v>94.97397463768952</v>
      </c>
      <c r="G402" s="322"/>
      <c r="H402" s="133"/>
      <c r="I402" s="133"/>
      <c r="J402" s="133"/>
      <c r="K402" s="133"/>
      <c r="L402" s="133"/>
      <c r="M402" s="133"/>
      <c r="N402" s="133"/>
      <c r="O402" s="133"/>
      <c r="P402" s="133"/>
      <c r="Q402" s="133"/>
      <c r="R402" s="133"/>
      <c r="S402" s="133"/>
      <c r="T402" s="133"/>
      <c r="U402" s="133"/>
    </row>
    <row r="403" spans="1:21" ht="12.75">
      <c r="A403" s="131" t="s">
        <v>207</v>
      </c>
      <c r="B403" s="131" t="s">
        <v>417</v>
      </c>
      <c r="C403" s="150">
        <v>14078.52</v>
      </c>
      <c r="D403" s="150">
        <v>39000</v>
      </c>
      <c r="E403" s="150">
        <v>11497.17</v>
      </c>
      <c r="F403" s="322">
        <f t="shared" si="8"/>
        <v>81.66462099709344</v>
      </c>
      <c r="G403" s="322">
        <f>SUM(E403/D403*100)</f>
        <v>29.479923076923075</v>
      </c>
      <c r="H403" s="133"/>
      <c r="I403" s="133"/>
      <c r="J403" s="133"/>
      <c r="K403" s="133"/>
      <c r="L403" s="133"/>
      <c r="M403" s="133"/>
      <c r="N403" s="133"/>
      <c r="O403" s="133"/>
      <c r="P403" s="133"/>
      <c r="Q403" s="133"/>
      <c r="R403" s="133"/>
      <c r="S403" s="133"/>
      <c r="T403" s="133"/>
      <c r="U403" s="133"/>
    </row>
    <row r="404" spans="1:21" ht="12.75">
      <c r="A404" s="132" t="s">
        <v>211</v>
      </c>
      <c r="B404" s="132" t="s">
        <v>418</v>
      </c>
      <c r="C404" s="179">
        <v>10382.22</v>
      </c>
      <c r="D404" s="132"/>
      <c r="E404" s="179">
        <v>2332.79</v>
      </c>
      <c r="F404" s="322">
        <f t="shared" si="8"/>
        <v>22.469086573006543</v>
      </c>
      <c r="G404" s="322"/>
      <c r="H404" s="133"/>
      <c r="I404" s="133"/>
      <c r="J404" s="133"/>
      <c r="K404" s="133"/>
      <c r="L404" s="133"/>
      <c r="M404" s="133"/>
      <c r="N404" s="133"/>
      <c r="O404" s="133"/>
      <c r="P404" s="133"/>
      <c r="Q404" s="133"/>
      <c r="R404" s="133"/>
      <c r="S404" s="133"/>
      <c r="T404" s="133"/>
      <c r="U404" s="133"/>
    </row>
    <row r="405" spans="1:21" ht="12.75">
      <c r="A405" s="132" t="s">
        <v>215</v>
      </c>
      <c r="B405" s="132" t="s">
        <v>216</v>
      </c>
      <c r="C405" s="179">
        <v>1000</v>
      </c>
      <c r="D405" s="132"/>
      <c r="E405" s="179">
        <v>1200</v>
      </c>
      <c r="F405" s="322">
        <f t="shared" si="8"/>
        <v>120</v>
      </c>
      <c r="G405" s="322"/>
      <c r="H405" s="133"/>
      <c r="I405" s="133"/>
      <c r="J405" s="133"/>
      <c r="K405" s="133"/>
      <c r="L405" s="133"/>
      <c r="M405" s="133"/>
      <c r="N405" s="133"/>
      <c r="O405" s="133"/>
      <c r="P405" s="133"/>
      <c r="Q405" s="133"/>
      <c r="R405" s="133"/>
      <c r="S405" s="133"/>
      <c r="T405" s="133"/>
      <c r="U405" s="133"/>
    </row>
    <row r="406" spans="1:21" ht="12.75">
      <c r="A406" s="132" t="s">
        <v>221</v>
      </c>
      <c r="B406" s="132" t="s">
        <v>417</v>
      </c>
      <c r="C406" s="179">
        <v>2696.3</v>
      </c>
      <c r="D406" s="132"/>
      <c r="E406" s="179">
        <v>7964.38</v>
      </c>
      <c r="F406" s="322">
        <f t="shared" si="8"/>
        <v>295.3818195304676</v>
      </c>
      <c r="G406" s="322"/>
      <c r="H406" s="133"/>
      <c r="I406" s="133"/>
      <c r="J406" s="133"/>
      <c r="K406" s="133"/>
      <c r="L406" s="133"/>
      <c r="M406" s="133"/>
      <c r="N406" s="133"/>
      <c r="O406" s="133"/>
      <c r="P406" s="133"/>
      <c r="Q406" s="133"/>
      <c r="R406" s="133"/>
      <c r="S406" s="133"/>
      <c r="T406" s="133"/>
      <c r="U406" s="133"/>
    </row>
    <row r="407" spans="1:21" ht="12.75">
      <c r="A407" s="131" t="s">
        <v>287</v>
      </c>
      <c r="B407" s="131" t="s">
        <v>444</v>
      </c>
      <c r="C407" s="150">
        <v>133690.09</v>
      </c>
      <c r="D407" s="150">
        <v>178000</v>
      </c>
      <c r="E407" s="150">
        <v>39440.48</v>
      </c>
      <c r="F407" s="322">
        <f t="shared" si="8"/>
        <v>29.501423777932985</v>
      </c>
      <c r="G407" s="322">
        <f>SUM(E407/D407*100)</f>
        <v>22.157573033707866</v>
      </c>
      <c r="H407" s="133"/>
      <c r="I407" s="133"/>
      <c r="J407" s="133"/>
      <c r="K407" s="133"/>
      <c r="L407" s="133"/>
      <c r="M407" s="133"/>
      <c r="N407" s="133"/>
      <c r="O407" s="133"/>
      <c r="P407" s="133"/>
      <c r="Q407" s="133"/>
      <c r="R407" s="133"/>
      <c r="S407" s="133"/>
      <c r="T407" s="133"/>
      <c r="U407" s="133"/>
    </row>
    <row r="408" spans="1:21" ht="12.75">
      <c r="A408" s="131" t="s">
        <v>296</v>
      </c>
      <c r="B408" s="131" t="s">
        <v>445</v>
      </c>
      <c r="C408" s="150">
        <v>133690.09</v>
      </c>
      <c r="D408" s="150">
        <v>56000</v>
      </c>
      <c r="E408" s="150">
        <v>39440.48</v>
      </c>
      <c r="F408" s="322">
        <f t="shared" si="8"/>
        <v>29.501423777932985</v>
      </c>
      <c r="G408" s="322">
        <f>SUM(E408/D408*100)</f>
        <v>70.42942857142857</v>
      </c>
      <c r="H408" s="133"/>
      <c r="I408" s="133"/>
      <c r="J408" s="133"/>
      <c r="K408" s="133"/>
      <c r="L408" s="133"/>
      <c r="M408" s="133"/>
      <c r="N408" s="133"/>
      <c r="O408" s="133"/>
      <c r="P408" s="133"/>
      <c r="Q408" s="133"/>
      <c r="R408" s="133"/>
      <c r="S408" s="133"/>
      <c r="T408" s="133"/>
      <c r="U408" s="133"/>
    </row>
    <row r="409" spans="1:21" ht="12.75">
      <c r="A409" s="132" t="s">
        <v>298</v>
      </c>
      <c r="B409" s="132" t="s">
        <v>446</v>
      </c>
      <c r="C409" s="179">
        <v>1219.99</v>
      </c>
      <c r="D409" s="132"/>
      <c r="E409" s="179">
        <v>12229.55</v>
      </c>
      <c r="F409" s="322">
        <f t="shared" si="8"/>
        <v>1002.4303477897358</v>
      </c>
      <c r="G409" s="322"/>
      <c r="H409" s="133"/>
      <c r="I409" s="133"/>
      <c r="J409" s="133"/>
      <c r="K409" s="133"/>
      <c r="L409" s="133"/>
      <c r="M409" s="133"/>
      <c r="N409" s="133"/>
      <c r="O409" s="133"/>
      <c r="P409" s="133"/>
      <c r="Q409" s="133"/>
      <c r="R409" s="133"/>
      <c r="S409" s="133"/>
      <c r="T409" s="133"/>
      <c r="U409" s="133"/>
    </row>
    <row r="410" spans="1:21" ht="12.75">
      <c r="A410" s="132" t="s">
        <v>299</v>
      </c>
      <c r="B410" s="132" t="s">
        <v>447</v>
      </c>
      <c r="C410" s="179">
        <v>170.1</v>
      </c>
      <c r="D410" s="132"/>
      <c r="E410" s="179">
        <v>0</v>
      </c>
      <c r="F410" s="322">
        <f t="shared" si="8"/>
        <v>0</v>
      </c>
      <c r="G410" s="322"/>
      <c r="H410" s="133"/>
      <c r="I410" s="133"/>
      <c r="J410" s="133"/>
      <c r="K410" s="133"/>
      <c r="L410" s="133"/>
      <c r="M410" s="133"/>
      <c r="N410" s="133"/>
      <c r="O410" s="133"/>
      <c r="P410" s="133"/>
      <c r="Q410" s="133"/>
      <c r="R410" s="133"/>
      <c r="S410" s="133"/>
      <c r="T410" s="133"/>
      <c r="U410" s="133"/>
    </row>
    <row r="411" spans="1:21" ht="12.75">
      <c r="A411" s="132" t="s">
        <v>304</v>
      </c>
      <c r="B411" s="132" t="s">
        <v>449</v>
      </c>
      <c r="C411" s="179">
        <v>132300</v>
      </c>
      <c r="D411" s="132"/>
      <c r="E411" s="179">
        <v>27210.93</v>
      </c>
      <c r="F411" s="322">
        <f t="shared" si="8"/>
        <v>20.567596371882086</v>
      </c>
      <c r="G411" s="322"/>
      <c r="H411" s="133"/>
      <c r="I411" s="133"/>
      <c r="J411" s="133"/>
      <c r="K411" s="133"/>
      <c r="L411" s="133"/>
      <c r="M411" s="133"/>
      <c r="N411" s="133"/>
      <c r="O411" s="133"/>
      <c r="P411" s="133"/>
      <c r="Q411" s="133"/>
      <c r="R411" s="133"/>
      <c r="S411" s="133"/>
      <c r="T411" s="133"/>
      <c r="U411" s="133"/>
    </row>
    <row r="412" spans="1:21" ht="12.75">
      <c r="A412" s="131" t="s">
        <v>305</v>
      </c>
      <c r="B412" s="131" t="s">
        <v>459</v>
      </c>
      <c r="C412" s="150">
        <v>0</v>
      </c>
      <c r="D412" s="150">
        <v>120000</v>
      </c>
      <c r="E412" s="150">
        <v>0</v>
      </c>
      <c r="F412" s="322"/>
      <c r="G412" s="322">
        <f aca="true" t="shared" si="9" ref="G412:G463">SUM(E412/D412*100)</f>
        <v>0</v>
      </c>
      <c r="H412" s="133"/>
      <c r="I412" s="133"/>
      <c r="J412" s="133"/>
      <c r="K412" s="133"/>
      <c r="L412" s="133"/>
      <c r="M412" s="133"/>
      <c r="N412" s="133"/>
      <c r="O412" s="133"/>
      <c r="P412" s="133"/>
      <c r="Q412" s="133"/>
      <c r="R412" s="133"/>
      <c r="S412" s="133"/>
      <c r="T412" s="133"/>
      <c r="U412" s="133"/>
    </row>
    <row r="413" spans="1:21" ht="12.75">
      <c r="A413" s="131" t="s">
        <v>314</v>
      </c>
      <c r="B413" s="131" t="s">
        <v>450</v>
      </c>
      <c r="C413" s="150">
        <v>0</v>
      </c>
      <c r="D413" s="150">
        <v>2000</v>
      </c>
      <c r="E413" s="150">
        <v>0</v>
      </c>
      <c r="F413" s="322"/>
      <c r="G413" s="322">
        <f t="shared" si="9"/>
        <v>0</v>
      </c>
      <c r="H413" s="133"/>
      <c r="I413" s="133"/>
      <c r="J413" s="133"/>
      <c r="K413" s="133"/>
      <c r="L413" s="133"/>
      <c r="M413" s="133"/>
      <c r="N413" s="133"/>
      <c r="O413" s="133"/>
      <c r="P413" s="133"/>
      <c r="Q413" s="133"/>
      <c r="R413" s="133"/>
      <c r="S413" s="133"/>
      <c r="T413" s="133"/>
      <c r="U413" s="133"/>
    </row>
    <row r="414" spans="1:21" ht="12.75">
      <c r="A414" s="112" t="s">
        <v>588</v>
      </c>
      <c r="B414" s="112"/>
      <c r="C414" s="113">
        <v>164706.12</v>
      </c>
      <c r="D414" s="113">
        <v>931000</v>
      </c>
      <c r="E414" s="113">
        <v>296812.58</v>
      </c>
      <c r="F414" s="113">
        <f aca="true" t="shared" si="10" ref="F414:F464">SUM(E414/C414*100)</f>
        <v>180.20737784364056</v>
      </c>
      <c r="G414" s="113">
        <f t="shared" si="9"/>
        <v>31.88105048335124</v>
      </c>
      <c r="H414" s="133"/>
      <c r="I414" s="133"/>
      <c r="J414" s="133"/>
      <c r="K414" s="133"/>
      <c r="L414" s="133"/>
      <c r="M414" s="133"/>
      <c r="N414" s="133"/>
      <c r="O414" s="133"/>
      <c r="P414" s="133"/>
      <c r="Q414" s="133"/>
      <c r="R414" s="133"/>
      <c r="S414" s="133"/>
      <c r="T414" s="133"/>
      <c r="U414" s="133"/>
    </row>
    <row r="415" spans="1:21" ht="12.75">
      <c r="A415" s="114" t="s">
        <v>589</v>
      </c>
      <c r="B415" s="114"/>
      <c r="C415" s="115">
        <v>164706.12</v>
      </c>
      <c r="D415" s="115">
        <v>931000</v>
      </c>
      <c r="E415" s="115">
        <v>296812.58</v>
      </c>
      <c r="F415" s="115">
        <f t="shared" si="10"/>
        <v>180.20737784364056</v>
      </c>
      <c r="G415" s="115">
        <f t="shared" si="9"/>
        <v>31.88105048335124</v>
      </c>
      <c r="H415" s="133"/>
      <c r="I415" s="133"/>
      <c r="J415" s="133"/>
      <c r="K415" s="133"/>
      <c r="L415" s="133"/>
      <c r="M415" s="133"/>
      <c r="N415" s="133"/>
      <c r="O415" s="133"/>
      <c r="P415" s="133"/>
      <c r="Q415" s="133"/>
      <c r="R415" s="133"/>
      <c r="S415" s="133"/>
      <c r="T415" s="133"/>
      <c r="U415" s="133"/>
    </row>
    <row r="416" spans="1:21" ht="12.75">
      <c r="A416" s="131" t="s">
        <v>158</v>
      </c>
      <c r="B416" s="131" t="s">
        <v>395</v>
      </c>
      <c r="C416" s="150">
        <v>96876.44</v>
      </c>
      <c r="D416" s="150">
        <v>696000</v>
      </c>
      <c r="E416" s="150">
        <v>166976</v>
      </c>
      <c r="F416" s="322">
        <f t="shared" si="10"/>
        <v>172.35976053620467</v>
      </c>
      <c r="G416" s="322">
        <f t="shared" si="9"/>
        <v>23.99080459770115</v>
      </c>
      <c r="H416" s="133"/>
      <c r="I416" s="133"/>
      <c r="J416" s="133"/>
      <c r="K416" s="133"/>
      <c r="L416" s="133"/>
      <c r="M416" s="133"/>
      <c r="N416" s="133"/>
      <c r="O416" s="133"/>
      <c r="P416" s="133"/>
      <c r="Q416" s="133"/>
      <c r="R416" s="133"/>
      <c r="S416" s="133"/>
      <c r="T416" s="133"/>
      <c r="U416" s="133"/>
    </row>
    <row r="417" spans="1:21" ht="12.75">
      <c r="A417" s="131" t="s">
        <v>170</v>
      </c>
      <c r="B417" s="131" t="s">
        <v>401</v>
      </c>
      <c r="C417" s="150">
        <v>117.75</v>
      </c>
      <c r="D417" s="150">
        <v>29400</v>
      </c>
      <c r="E417" s="150">
        <v>13559.26</v>
      </c>
      <c r="F417" s="322">
        <f t="shared" si="10"/>
        <v>11515.295116772822</v>
      </c>
      <c r="G417" s="322">
        <f t="shared" si="9"/>
        <v>46.11993197278912</v>
      </c>
      <c r="H417" s="133"/>
      <c r="I417" s="133"/>
      <c r="J417" s="133"/>
      <c r="K417" s="133"/>
      <c r="L417" s="133"/>
      <c r="M417" s="133"/>
      <c r="N417" s="133"/>
      <c r="O417" s="133"/>
      <c r="P417" s="133"/>
      <c r="Q417" s="133"/>
      <c r="R417" s="133"/>
      <c r="S417" s="133"/>
      <c r="T417" s="133"/>
      <c r="U417" s="133"/>
    </row>
    <row r="418" spans="1:21" ht="12.75">
      <c r="A418" s="132" t="s">
        <v>172</v>
      </c>
      <c r="B418" s="132" t="s">
        <v>402</v>
      </c>
      <c r="C418" s="179">
        <v>117.75</v>
      </c>
      <c r="D418" s="132"/>
      <c r="E418" s="179">
        <v>13559.26</v>
      </c>
      <c r="F418" s="322">
        <f t="shared" si="10"/>
        <v>11515.295116772822</v>
      </c>
      <c r="G418" s="322"/>
      <c r="H418" s="133"/>
      <c r="I418" s="133"/>
      <c r="J418" s="133"/>
      <c r="K418" s="133"/>
      <c r="L418" s="133"/>
      <c r="M418" s="133"/>
      <c r="N418" s="133"/>
      <c r="O418" s="133"/>
      <c r="P418" s="133"/>
      <c r="Q418" s="133"/>
      <c r="R418" s="133"/>
      <c r="S418" s="133"/>
      <c r="T418" s="133"/>
      <c r="U418" s="133"/>
    </row>
    <row r="419" spans="1:21" ht="12.75">
      <c r="A419" s="131" t="s">
        <v>184</v>
      </c>
      <c r="B419" s="131" t="s">
        <v>406</v>
      </c>
      <c r="C419" s="150">
        <v>0</v>
      </c>
      <c r="D419" s="150">
        <v>79000</v>
      </c>
      <c r="E419" s="150">
        <v>17500</v>
      </c>
      <c r="F419" s="322"/>
      <c r="G419" s="322">
        <f t="shared" si="9"/>
        <v>22.151898734177212</v>
      </c>
      <c r="H419" s="133"/>
      <c r="I419" s="133"/>
      <c r="J419" s="133"/>
      <c r="K419" s="133"/>
      <c r="L419" s="133"/>
      <c r="M419" s="133"/>
      <c r="N419" s="133"/>
      <c r="O419" s="133"/>
      <c r="P419" s="133"/>
      <c r="Q419" s="133"/>
      <c r="R419" s="133"/>
      <c r="S419" s="133"/>
      <c r="T419" s="133"/>
      <c r="U419" s="133"/>
    </row>
    <row r="420" spans="1:21" ht="12.75">
      <c r="A420" s="132" t="s">
        <v>190</v>
      </c>
      <c r="B420" s="132" t="s">
        <v>409</v>
      </c>
      <c r="C420" s="179">
        <v>0</v>
      </c>
      <c r="D420" s="132"/>
      <c r="E420" s="179">
        <v>17500</v>
      </c>
      <c r="F420" s="322"/>
      <c r="G420" s="322"/>
      <c r="H420" s="133"/>
      <c r="I420" s="133"/>
      <c r="J420" s="133"/>
      <c r="K420" s="133"/>
      <c r="L420" s="133"/>
      <c r="M420" s="133"/>
      <c r="N420" s="133"/>
      <c r="O420" s="133"/>
      <c r="P420" s="133"/>
      <c r="Q420" s="133"/>
      <c r="R420" s="133"/>
      <c r="S420" s="133"/>
      <c r="T420" s="133"/>
      <c r="U420" s="133"/>
    </row>
    <row r="421" spans="1:21" ht="12.75">
      <c r="A421" s="131" t="s">
        <v>204</v>
      </c>
      <c r="B421" s="131" t="s">
        <v>416</v>
      </c>
      <c r="C421" s="150">
        <v>0</v>
      </c>
      <c r="D421" s="150">
        <v>10000</v>
      </c>
      <c r="E421" s="150">
        <v>0</v>
      </c>
      <c r="F421" s="322"/>
      <c r="G421" s="322">
        <f t="shared" si="9"/>
        <v>0</v>
      </c>
      <c r="H421" s="133"/>
      <c r="I421" s="133"/>
      <c r="J421" s="133"/>
      <c r="K421" s="133"/>
      <c r="L421" s="133"/>
      <c r="M421" s="133"/>
      <c r="N421" s="133"/>
      <c r="O421" s="133"/>
      <c r="P421" s="133"/>
      <c r="Q421" s="133"/>
      <c r="R421" s="133"/>
      <c r="S421" s="133"/>
      <c r="T421" s="133"/>
      <c r="U421" s="133"/>
    </row>
    <row r="422" spans="1:21" ht="12.75">
      <c r="A422" s="131" t="s">
        <v>207</v>
      </c>
      <c r="B422" s="131" t="s">
        <v>417</v>
      </c>
      <c r="C422" s="150">
        <v>96758.69</v>
      </c>
      <c r="D422" s="150">
        <v>577600</v>
      </c>
      <c r="E422" s="150">
        <v>135916.74</v>
      </c>
      <c r="F422" s="322">
        <f t="shared" si="10"/>
        <v>140.46980173046987</v>
      </c>
      <c r="G422" s="322">
        <f t="shared" si="9"/>
        <v>23.531291551246536</v>
      </c>
      <c r="H422" s="133"/>
      <c r="I422" s="133"/>
      <c r="J422" s="133"/>
      <c r="K422" s="133"/>
      <c r="L422" s="133"/>
      <c r="M422" s="133"/>
      <c r="N422" s="133"/>
      <c r="O422" s="133"/>
      <c r="P422" s="133"/>
      <c r="Q422" s="133"/>
      <c r="R422" s="133"/>
      <c r="S422" s="133"/>
      <c r="T422" s="133"/>
      <c r="U422" s="133"/>
    </row>
    <row r="423" spans="1:21" ht="12.75">
      <c r="A423" s="132" t="s">
        <v>209</v>
      </c>
      <c r="B423" s="132" t="s">
        <v>582</v>
      </c>
      <c r="C423" s="179">
        <v>96758.69</v>
      </c>
      <c r="D423" s="132"/>
      <c r="E423" s="179">
        <v>135916.74</v>
      </c>
      <c r="F423" s="322">
        <f t="shared" si="10"/>
        <v>140.46980173046987</v>
      </c>
      <c r="G423" s="322"/>
      <c r="H423" s="133"/>
      <c r="I423" s="133"/>
      <c r="J423" s="133"/>
      <c r="K423" s="133"/>
      <c r="L423" s="133"/>
      <c r="M423" s="133"/>
      <c r="N423" s="133"/>
      <c r="O423" s="133"/>
      <c r="P423" s="133"/>
      <c r="Q423" s="133"/>
      <c r="R423" s="133"/>
      <c r="S423" s="133"/>
      <c r="T423" s="133"/>
      <c r="U423" s="133"/>
    </row>
    <row r="424" spans="1:21" ht="12.75">
      <c r="A424" s="131" t="s">
        <v>265</v>
      </c>
      <c r="B424" s="131" t="s">
        <v>433</v>
      </c>
      <c r="C424" s="150">
        <v>67829.68</v>
      </c>
      <c r="D424" s="150">
        <v>235000</v>
      </c>
      <c r="E424" s="150">
        <v>129836.58</v>
      </c>
      <c r="F424" s="322">
        <f t="shared" si="10"/>
        <v>191.41558680506824</v>
      </c>
      <c r="G424" s="322">
        <f t="shared" si="9"/>
        <v>55.2496085106383</v>
      </c>
      <c r="H424" s="133"/>
      <c r="I424" s="133"/>
      <c r="J424" s="133"/>
      <c r="K424" s="133"/>
      <c r="L424" s="133"/>
      <c r="M424" s="133"/>
      <c r="N424" s="133"/>
      <c r="O424" s="133"/>
      <c r="P424" s="133"/>
      <c r="Q424" s="133"/>
      <c r="R424" s="133"/>
      <c r="S424" s="133"/>
      <c r="T424" s="133"/>
      <c r="U424" s="133"/>
    </row>
    <row r="425" spans="1:21" ht="12.75">
      <c r="A425" s="131" t="s">
        <v>267</v>
      </c>
      <c r="B425" s="131" t="s">
        <v>434</v>
      </c>
      <c r="C425" s="150">
        <v>67829.68</v>
      </c>
      <c r="D425" s="150">
        <v>235000</v>
      </c>
      <c r="E425" s="150">
        <v>129836.58</v>
      </c>
      <c r="F425" s="322">
        <f t="shared" si="10"/>
        <v>191.41558680506824</v>
      </c>
      <c r="G425" s="322">
        <f t="shared" si="9"/>
        <v>55.2496085106383</v>
      </c>
      <c r="H425" s="133"/>
      <c r="I425" s="133"/>
      <c r="J425" s="133"/>
      <c r="K425" s="133"/>
      <c r="L425" s="133"/>
      <c r="M425" s="133"/>
      <c r="N425" s="133"/>
      <c r="O425" s="133"/>
      <c r="P425" s="133"/>
      <c r="Q425" s="133"/>
      <c r="R425" s="133"/>
      <c r="S425" s="133"/>
      <c r="T425" s="133"/>
      <c r="U425" s="133"/>
    </row>
    <row r="426" spans="1:21" ht="12.75">
      <c r="A426" s="132" t="s">
        <v>268</v>
      </c>
      <c r="B426" s="132" t="s">
        <v>435</v>
      </c>
      <c r="C426" s="179">
        <v>67829.68</v>
      </c>
      <c r="D426" s="132"/>
      <c r="E426" s="179">
        <v>129836.58</v>
      </c>
      <c r="F426" s="322">
        <f t="shared" si="10"/>
        <v>191.41558680506824</v>
      </c>
      <c r="G426" s="322"/>
      <c r="H426" s="133"/>
      <c r="I426" s="133"/>
      <c r="J426" s="133"/>
      <c r="K426" s="133"/>
      <c r="L426" s="133"/>
      <c r="M426" s="133"/>
      <c r="N426" s="133"/>
      <c r="O426" s="133"/>
      <c r="P426" s="133"/>
      <c r="Q426" s="133"/>
      <c r="R426" s="133"/>
      <c r="S426" s="133"/>
      <c r="T426" s="133"/>
      <c r="U426" s="133"/>
    </row>
    <row r="427" spans="1:21" ht="12.75">
      <c r="A427" s="112" t="s">
        <v>595</v>
      </c>
      <c r="B427" s="112"/>
      <c r="C427" s="113">
        <v>167500</v>
      </c>
      <c r="D427" s="113">
        <v>910000</v>
      </c>
      <c r="E427" s="113">
        <v>304059</v>
      </c>
      <c r="F427" s="113">
        <f t="shared" si="10"/>
        <v>181.52776119402984</v>
      </c>
      <c r="G427" s="113">
        <f t="shared" si="9"/>
        <v>33.41307692307692</v>
      </c>
      <c r="H427" s="133"/>
      <c r="I427" s="133"/>
      <c r="J427" s="133"/>
      <c r="K427" s="133"/>
      <c r="L427" s="133"/>
      <c r="M427" s="133"/>
      <c r="N427" s="133"/>
      <c r="O427" s="133"/>
      <c r="P427" s="133"/>
      <c r="Q427" s="133"/>
      <c r="R427" s="133"/>
      <c r="S427" s="133"/>
      <c r="T427" s="133"/>
      <c r="U427" s="133"/>
    </row>
    <row r="428" spans="1:21" ht="12.75">
      <c r="A428" s="114" t="s">
        <v>596</v>
      </c>
      <c r="B428" s="114"/>
      <c r="C428" s="115">
        <v>167500</v>
      </c>
      <c r="D428" s="115">
        <v>910000</v>
      </c>
      <c r="E428" s="115">
        <v>304059</v>
      </c>
      <c r="F428" s="115">
        <f t="shared" si="10"/>
        <v>181.52776119402984</v>
      </c>
      <c r="G428" s="115">
        <f t="shared" si="9"/>
        <v>33.41307692307692</v>
      </c>
      <c r="H428" s="133"/>
      <c r="I428" s="133"/>
      <c r="J428" s="133"/>
      <c r="K428" s="133"/>
      <c r="L428" s="133"/>
      <c r="M428" s="133"/>
      <c r="N428" s="133"/>
      <c r="O428" s="133"/>
      <c r="P428" s="133"/>
      <c r="Q428" s="133"/>
      <c r="R428" s="133"/>
      <c r="S428" s="133"/>
      <c r="T428" s="133"/>
      <c r="U428" s="133"/>
    </row>
    <row r="429" spans="1:21" ht="12.75">
      <c r="A429" s="131" t="s">
        <v>158</v>
      </c>
      <c r="B429" s="131" t="s">
        <v>395</v>
      </c>
      <c r="C429" s="150">
        <v>36937.5</v>
      </c>
      <c r="D429" s="150">
        <v>500000</v>
      </c>
      <c r="E429" s="150">
        <v>178471.5</v>
      </c>
      <c r="F429" s="322">
        <f t="shared" si="10"/>
        <v>483.1715736040609</v>
      </c>
      <c r="G429" s="322">
        <f t="shared" si="9"/>
        <v>35.6943</v>
      </c>
      <c r="H429" s="133"/>
      <c r="I429" s="133"/>
      <c r="J429" s="133"/>
      <c r="K429" s="133"/>
      <c r="L429" s="133"/>
      <c r="M429" s="133"/>
      <c r="N429" s="133"/>
      <c r="O429" s="133"/>
      <c r="P429" s="133"/>
      <c r="Q429" s="133"/>
      <c r="R429" s="133"/>
      <c r="S429" s="133"/>
      <c r="T429" s="133"/>
      <c r="U429" s="133"/>
    </row>
    <row r="430" spans="1:21" ht="12.75">
      <c r="A430" s="131" t="s">
        <v>184</v>
      </c>
      <c r="B430" s="131" t="s">
        <v>406</v>
      </c>
      <c r="C430" s="150">
        <v>36937.5</v>
      </c>
      <c r="D430" s="150">
        <v>500000</v>
      </c>
      <c r="E430" s="150">
        <v>178471.5</v>
      </c>
      <c r="F430" s="322">
        <f t="shared" si="10"/>
        <v>483.1715736040609</v>
      </c>
      <c r="G430" s="322">
        <f t="shared" si="9"/>
        <v>35.6943</v>
      </c>
      <c r="H430" s="133"/>
      <c r="I430" s="133"/>
      <c r="J430" s="133"/>
      <c r="K430" s="133"/>
      <c r="L430" s="133"/>
      <c r="M430" s="133"/>
      <c r="N430" s="133"/>
      <c r="O430" s="133"/>
      <c r="P430" s="133"/>
      <c r="Q430" s="133"/>
      <c r="R430" s="133"/>
      <c r="S430" s="133"/>
      <c r="T430" s="133"/>
      <c r="U430" s="133"/>
    </row>
    <row r="431" spans="1:21" ht="12.75">
      <c r="A431" s="132" t="s">
        <v>198</v>
      </c>
      <c r="B431" s="132" t="s">
        <v>413</v>
      </c>
      <c r="C431" s="179">
        <v>36937.5</v>
      </c>
      <c r="D431" s="132"/>
      <c r="E431" s="179">
        <v>178471.5</v>
      </c>
      <c r="F431" s="322">
        <f t="shared" si="10"/>
        <v>483.1715736040609</v>
      </c>
      <c r="G431" s="322"/>
      <c r="H431" s="133"/>
      <c r="I431" s="133"/>
      <c r="J431" s="133"/>
      <c r="K431" s="133"/>
      <c r="L431" s="133"/>
      <c r="M431" s="133"/>
      <c r="N431" s="133"/>
      <c r="O431" s="133"/>
      <c r="P431" s="133"/>
      <c r="Q431" s="133"/>
      <c r="R431" s="133"/>
      <c r="S431" s="133"/>
      <c r="T431" s="133"/>
      <c r="U431" s="133"/>
    </row>
    <row r="432" spans="1:21" ht="12.75">
      <c r="A432" s="131" t="s">
        <v>287</v>
      </c>
      <c r="B432" s="131" t="s">
        <v>444</v>
      </c>
      <c r="C432" s="150">
        <v>130562.5</v>
      </c>
      <c r="D432" s="150">
        <v>410000</v>
      </c>
      <c r="E432" s="150">
        <v>125587.5</v>
      </c>
      <c r="F432" s="322">
        <f t="shared" si="10"/>
        <v>96.18956438487315</v>
      </c>
      <c r="G432" s="322">
        <f t="shared" si="9"/>
        <v>30.63109756097561</v>
      </c>
      <c r="H432" s="133"/>
      <c r="I432" s="133"/>
      <c r="J432" s="133"/>
      <c r="K432" s="133"/>
      <c r="L432" s="133"/>
      <c r="M432" s="133"/>
      <c r="N432" s="133"/>
      <c r="O432" s="133"/>
      <c r="P432" s="133"/>
      <c r="Q432" s="133"/>
      <c r="R432" s="133"/>
      <c r="S432" s="133"/>
      <c r="T432" s="133"/>
      <c r="U432" s="133"/>
    </row>
    <row r="433" spans="1:21" ht="12.75">
      <c r="A433" s="131" t="s">
        <v>314</v>
      </c>
      <c r="B433" s="131" t="s">
        <v>450</v>
      </c>
      <c r="C433" s="150">
        <v>130562.5</v>
      </c>
      <c r="D433" s="150">
        <v>410000</v>
      </c>
      <c r="E433" s="150">
        <v>125587.5</v>
      </c>
      <c r="F433" s="322">
        <f t="shared" si="10"/>
        <v>96.18956438487315</v>
      </c>
      <c r="G433" s="322">
        <f t="shared" si="9"/>
        <v>30.63109756097561</v>
      </c>
      <c r="H433" s="133"/>
      <c r="I433" s="133"/>
      <c r="J433" s="133"/>
      <c r="K433" s="133"/>
      <c r="L433" s="133"/>
      <c r="M433" s="133"/>
      <c r="N433" s="133"/>
      <c r="O433" s="133"/>
      <c r="P433" s="133"/>
      <c r="Q433" s="133"/>
      <c r="R433" s="133"/>
      <c r="S433" s="133"/>
      <c r="T433" s="133"/>
      <c r="U433" s="133"/>
    </row>
    <row r="434" spans="1:21" ht="12.75">
      <c r="A434" s="132" t="s">
        <v>318</v>
      </c>
      <c r="B434" s="132" t="s">
        <v>599</v>
      </c>
      <c r="C434" s="179">
        <v>130562.5</v>
      </c>
      <c r="D434" s="132"/>
      <c r="E434" s="179">
        <v>125587.5</v>
      </c>
      <c r="F434" s="322">
        <f t="shared" si="10"/>
        <v>96.18956438487315</v>
      </c>
      <c r="G434" s="322"/>
      <c r="H434" s="133"/>
      <c r="I434" s="133"/>
      <c r="J434" s="133"/>
      <c r="K434" s="133"/>
      <c r="L434" s="133"/>
      <c r="M434" s="133"/>
      <c r="N434" s="133"/>
      <c r="O434" s="133"/>
      <c r="P434" s="133"/>
      <c r="Q434" s="133"/>
      <c r="R434" s="133"/>
      <c r="S434" s="133"/>
      <c r="T434" s="133"/>
      <c r="U434" s="133"/>
    </row>
    <row r="435" spans="1:21" ht="12.75">
      <c r="A435" s="112" t="s">
        <v>600</v>
      </c>
      <c r="B435" s="112"/>
      <c r="C435" s="113">
        <v>9683497.79</v>
      </c>
      <c r="D435" s="113">
        <v>55935000</v>
      </c>
      <c r="E435" s="113">
        <v>16303575.3</v>
      </c>
      <c r="F435" s="113">
        <f t="shared" si="10"/>
        <v>168.36452750406423</v>
      </c>
      <c r="G435" s="113">
        <f t="shared" si="9"/>
        <v>29.147359077500674</v>
      </c>
      <c r="H435" s="133"/>
      <c r="I435" s="133"/>
      <c r="J435" s="133"/>
      <c r="K435" s="133"/>
      <c r="L435" s="133"/>
      <c r="M435" s="133"/>
      <c r="N435" s="133"/>
      <c r="O435" s="133"/>
      <c r="P435" s="133"/>
      <c r="Q435" s="133"/>
      <c r="R435" s="133"/>
      <c r="S435" s="133"/>
      <c r="T435" s="133"/>
      <c r="U435" s="133"/>
    </row>
    <row r="436" spans="1:21" ht="12.75">
      <c r="A436" s="114" t="s">
        <v>601</v>
      </c>
      <c r="B436" s="114"/>
      <c r="C436" s="115">
        <v>9683497.79</v>
      </c>
      <c r="D436" s="115">
        <v>55935000</v>
      </c>
      <c r="E436" s="115">
        <v>16303575.3</v>
      </c>
      <c r="F436" s="115">
        <f t="shared" si="10"/>
        <v>168.36452750406423</v>
      </c>
      <c r="G436" s="115">
        <f t="shared" si="9"/>
        <v>29.147359077500674</v>
      </c>
      <c r="H436" s="133"/>
      <c r="I436" s="133"/>
      <c r="J436" s="133"/>
      <c r="K436" s="133"/>
      <c r="L436" s="133"/>
      <c r="M436" s="133"/>
      <c r="N436" s="133"/>
      <c r="O436" s="133"/>
      <c r="P436" s="133"/>
      <c r="Q436" s="133"/>
      <c r="R436" s="133"/>
      <c r="S436" s="133"/>
      <c r="T436" s="133"/>
      <c r="U436" s="133"/>
    </row>
    <row r="437" spans="1:21" ht="12.75">
      <c r="A437" s="131" t="s">
        <v>158</v>
      </c>
      <c r="B437" s="131" t="s">
        <v>395</v>
      </c>
      <c r="C437" s="150">
        <v>3837195.94</v>
      </c>
      <c r="D437" s="150">
        <v>10868000</v>
      </c>
      <c r="E437" s="150">
        <v>4264995.18</v>
      </c>
      <c r="F437" s="322">
        <f t="shared" si="10"/>
        <v>111.14874628997966</v>
      </c>
      <c r="G437" s="322">
        <f t="shared" si="9"/>
        <v>39.24360673536989</v>
      </c>
      <c r="H437" s="133"/>
      <c r="I437" s="133"/>
      <c r="J437" s="133"/>
      <c r="K437" s="133"/>
      <c r="L437" s="133"/>
      <c r="M437" s="133"/>
      <c r="N437" s="133"/>
      <c r="O437" s="133"/>
      <c r="P437" s="133"/>
      <c r="Q437" s="133"/>
      <c r="R437" s="133"/>
      <c r="S437" s="133"/>
      <c r="T437" s="133"/>
      <c r="U437" s="133"/>
    </row>
    <row r="438" spans="1:21" ht="12.75">
      <c r="A438" s="131" t="s">
        <v>170</v>
      </c>
      <c r="B438" s="131" t="s">
        <v>401</v>
      </c>
      <c r="C438" s="150">
        <v>498163.95</v>
      </c>
      <c r="D438" s="150">
        <v>2627000</v>
      </c>
      <c r="E438" s="150">
        <v>512576.97</v>
      </c>
      <c r="F438" s="322">
        <f t="shared" si="10"/>
        <v>102.89322822335897</v>
      </c>
      <c r="G438" s="322">
        <f t="shared" si="9"/>
        <v>19.511875523410733</v>
      </c>
      <c r="H438" s="133"/>
      <c r="I438" s="133"/>
      <c r="J438" s="133"/>
      <c r="K438" s="133"/>
      <c r="L438" s="133"/>
      <c r="M438" s="133"/>
      <c r="N438" s="133"/>
      <c r="O438" s="133"/>
      <c r="P438" s="133"/>
      <c r="Q438" s="133"/>
      <c r="R438" s="133"/>
      <c r="S438" s="133"/>
      <c r="T438" s="133"/>
      <c r="U438" s="133"/>
    </row>
    <row r="439" spans="1:21" ht="12.75">
      <c r="A439" s="132" t="s">
        <v>176</v>
      </c>
      <c r="B439" s="132" t="s">
        <v>403</v>
      </c>
      <c r="C439" s="179">
        <v>408946.09</v>
      </c>
      <c r="D439" s="132"/>
      <c r="E439" s="179">
        <v>372465.72</v>
      </c>
      <c r="F439" s="322">
        <f t="shared" si="10"/>
        <v>91.07941831648273</v>
      </c>
      <c r="G439" s="322"/>
      <c r="H439" s="133"/>
      <c r="I439" s="133"/>
      <c r="J439" s="133"/>
      <c r="K439" s="133"/>
      <c r="L439" s="133"/>
      <c r="M439" s="133"/>
      <c r="N439" s="133"/>
      <c r="O439" s="133"/>
      <c r="P439" s="133"/>
      <c r="Q439" s="133"/>
      <c r="R439" s="133"/>
      <c r="S439" s="133"/>
      <c r="T439" s="133"/>
      <c r="U439" s="133"/>
    </row>
    <row r="440" spans="1:21" ht="12.75">
      <c r="A440" s="132" t="s">
        <v>178</v>
      </c>
      <c r="B440" s="132" t="s">
        <v>404</v>
      </c>
      <c r="C440" s="179">
        <v>89217.86</v>
      </c>
      <c r="D440" s="132"/>
      <c r="E440" s="179">
        <v>140111.25</v>
      </c>
      <c r="F440" s="322">
        <f t="shared" si="10"/>
        <v>157.04394837535892</v>
      </c>
      <c r="G440" s="322"/>
      <c r="H440" s="133"/>
      <c r="I440" s="133"/>
      <c r="J440" s="133"/>
      <c r="K440" s="133"/>
      <c r="L440" s="133"/>
      <c r="M440" s="133"/>
      <c r="N440" s="133"/>
      <c r="O440" s="133"/>
      <c r="P440" s="133"/>
      <c r="Q440" s="133"/>
      <c r="R440" s="133"/>
      <c r="S440" s="133"/>
      <c r="T440" s="133"/>
      <c r="U440" s="133"/>
    </row>
    <row r="441" spans="1:21" ht="12.75">
      <c r="A441" s="131" t="s">
        <v>184</v>
      </c>
      <c r="B441" s="131" t="s">
        <v>406</v>
      </c>
      <c r="C441" s="150">
        <v>3339031.99</v>
      </c>
      <c r="D441" s="150">
        <v>8241000</v>
      </c>
      <c r="E441" s="150">
        <v>3752418.21</v>
      </c>
      <c r="F441" s="322">
        <f t="shared" si="10"/>
        <v>112.38042106928121</v>
      </c>
      <c r="G441" s="322">
        <f t="shared" si="9"/>
        <v>45.53353003276301</v>
      </c>
      <c r="H441" s="133"/>
      <c r="I441" s="133"/>
      <c r="J441" s="133"/>
      <c r="K441" s="133"/>
      <c r="L441" s="133"/>
      <c r="M441" s="133"/>
      <c r="N441" s="133"/>
      <c r="O441" s="133"/>
      <c r="P441" s="133"/>
      <c r="Q441" s="133"/>
      <c r="R441" s="133"/>
      <c r="S441" s="133"/>
      <c r="T441" s="133"/>
      <c r="U441" s="133"/>
    </row>
    <row r="442" spans="1:21" ht="12.75">
      <c r="A442" s="132" t="s">
        <v>186</v>
      </c>
      <c r="B442" s="132" t="s">
        <v>407</v>
      </c>
      <c r="C442" s="179">
        <v>1125</v>
      </c>
      <c r="D442" s="132"/>
      <c r="E442" s="179">
        <v>0</v>
      </c>
      <c r="F442" s="322">
        <f t="shared" si="10"/>
        <v>0</v>
      </c>
      <c r="G442" s="322"/>
      <c r="H442" s="133"/>
      <c r="I442" s="133"/>
      <c r="J442" s="133"/>
      <c r="K442" s="133"/>
      <c r="L442" s="133"/>
      <c r="M442" s="133"/>
      <c r="N442" s="133"/>
      <c r="O442" s="133"/>
      <c r="P442" s="133"/>
      <c r="Q442" s="133"/>
      <c r="R442" s="133"/>
      <c r="S442" s="133"/>
      <c r="T442" s="133"/>
      <c r="U442" s="133"/>
    </row>
    <row r="443" spans="1:21" ht="12.75">
      <c r="A443" s="132" t="s">
        <v>188</v>
      </c>
      <c r="B443" s="132" t="s">
        <v>408</v>
      </c>
      <c r="C443" s="179">
        <v>959720.64</v>
      </c>
      <c r="D443" s="132"/>
      <c r="E443" s="179">
        <v>1141735.52</v>
      </c>
      <c r="F443" s="322">
        <f t="shared" si="10"/>
        <v>118.96540226539256</v>
      </c>
      <c r="G443" s="322"/>
      <c r="H443" s="133"/>
      <c r="I443" s="133"/>
      <c r="J443" s="133"/>
      <c r="K443" s="133"/>
      <c r="L443" s="133"/>
      <c r="M443" s="133"/>
      <c r="N443" s="133"/>
      <c r="O443" s="133"/>
      <c r="P443" s="133"/>
      <c r="Q443" s="133"/>
      <c r="R443" s="133"/>
      <c r="S443" s="133"/>
      <c r="T443" s="133"/>
      <c r="U443" s="133"/>
    </row>
    <row r="444" spans="1:21" ht="12.75">
      <c r="A444" s="132" t="s">
        <v>190</v>
      </c>
      <c r="B444" s="132" t="s">
        <v>409</v>
      </c>
      <c r="C444" s="179">
        <v>0</v>
      </c>
      <c r="D444" s="132"/>
      <c r="E444" s="179">
        <v>20425</v>
      </c>
      <c r="F444" s="322"/>
      <c r="G444" s="322"/>
      <c r="H444" s="133"/>
      <c r="I444" s="133"/>
      <c r="J444" s="133"/>
      <c r="K444" s="133"/>
      <c r="L444" s="133"/>
      <c r="M444" s="133"/>
      <c r="N444" s="133"/>
      <c r="O444" s="133"/>
      <c r="P444" s="133"/>
      <c r="Q444" s="133"/>
      <c r="R444" s="133"/>
      <c r="S444" s="133"/>
      <c r="T444" s="133"/>
      <c r="U444" s="133"/>
    </row>
    <row r="445" spans="1:21" ht="12.75">
      <c r="A445" s="132" t="s">
        <v>192</v>
      </c>
      <c r="B445" s="132" t="s">
        <v>410</v>
      </c>
      <c r="C445" s="179">
        <v>2224269.56</v>
      </c>
      <c r="D445" s="132"/>
      <c r="E445" s="179">
        <v>2222263.54</v>
      </c>
      <c r="F445" s="322">
        <f t="shared" si="10"/>
        <v>99.90981219020954</v>
      </c>
      <c r="G445" s="322"/>
      <c r="H445" s="133"/>
      <c r="I445" s="133"/>
      <c r="J445" s="133"/>
      <c r="K445" s="133"/>
      <c r="L445" s="133"/>
      <c r="M445" s="133"/>
      <c r="N445" s="133"/>
      <c r="O445" s="133"/>
      <c r="P445" s="133"/>
      <c r="Q445" s="133"/>
      <c r="R445" s="133"/>
      <c r="S445" s="133"/>
      <c r="T445" s="133"/>
      <c r="U445" s="133"/>
    </row>
    <row r="446" spans="1:21" ht="12.75">
      <c r="A446" s="132" t="s">
        <v>194</v>
      </c>
      <c r="B446" s="132" t="s">
        <v>411</v>
      </c>
      <c r="C446" s="179">
        <v>0</v>
      </c>
      <c r="D446" s="132"/>
      <c r="E446" s="179">
        <v>4296.9</v>
      </c>
      <c r="F446" s="322"/>
      <c r="G446" s="322"/>
      <c r="H446" s="133"/>
      <c r="I446" s="133"/>
      <c r="J446" s="133"/>
      <c r="K446" s="133"/>
      <c r="L446" s="133"/>
      <c r="M446" s="133"/>
      <c r="N446" s="133"/>
      <c r="O446" s="133"/>
      <c r="P446" s="133"/>
      <c r="Q446" s="133"/>
      <c r="R446" s="133"/>
      <c r="S446" s="133"/>
      <c r="T446" s="133"/>
      <c r="U446" s="133"/>
    </row>
    <row r="447" spans="1:21" ht="12.75">
      <c r="A447" s="132" t="s">
        <v>198</v>
      </c>
      <c r="B447" s="132" t="s">
        <v>413</v>
      </c>
      <c r="C447" s="179">
        <v>152026.29</v>
      </c>
      <c r="D447" s="132"/>
      <c r="E447" s="179">
        <v>53509.75</v>
      </c>
      <c r="F447" s="322">
        <f t="shared" si="10"/>
        <v>35.197695082870204</v>
      </c>
      <c r="G447" s="322"/>
      <c r="H447" s="133"/>
      <c r="I447" s="133"/>
      <c r="J447" s="133"/>
      <c r="K447" s="133"/>
      <c r="L447" s="133"/>
      <c r="M447" s="133"/>
      <c r="N447" s="133"/>
      <c r="O447" s="133"/>
      <c r="P447" s="133"/>
      <c r="Q447" s="133"/>
      <c r="R447" s="133"/>
      <c r="S447" s="133"/>
      <c r="T447" s="133"/>
      <c r="U447" s="133"/>
    </row>
    <row r="448" spans="1:21" ht="12.75">
      <c r="A448" s="132" t="s">
        <v>202</v>
      </c>
      <c r="B448" s="132" t="s">
        <v>415</v>
      </c>
      <c r="C448" s="179">
        <v>1890.5</v>
      </c>
      <c r="D448" s="132"/>
      <c r="E448" s="179">
        <v>310187.5</v>
      </c>
      <c r="F448" s="322">
        <f t="shared" si="10"/>
        <v>16407.69637661994</v>
      </c>
      <c r="G448" s="322"/>
      <c r="H448" s="133"/>
      <c r="I448" s="133"/>
      <c r="J448" s="133"/>
      <c r="K448" s="133"/>
      <c r="L448" s="133"/>
      <c r="M448" s="133"/>
      <c r="N448" s="133"/>
      <c r="O448" s="133"/>
      <c r="P448" s="133"/>
      <c r="Q448" s="133"/>
      <c r="R448" s="133"/>
      <c r="S448" s="133"/>
      <c r="T448" s="133"/>
      <c r="U448" s="133"/>
    </row>
    <row r="449" spans="1:21" ht="12.75">
      <c r="A449" s="131" t="s">
        <v>265</v>
      </c>
      <c r="B449" s="131" t="s">
        <v>433</v>
      </c>
      <c r="C449" s="150">
        <v>532035</v>
      </c>
      <c r="D449" s="150">
        <v>60000</v>
      </c>
      <c r="E449" s="150">
        <v>0</v>
      </c>
      <c r="F449" s="322">
        <f t="shared" si="10"/>
        <v>0</v>
      </c>
      <c r="G449" s="322">
        <f t="shared" si="9"/>
        <v>0</v>
      </c>
      <c r="H449" s="133"/>
      <c r="I449" s="133"/>
      <c r="J449" s="133"/>
      <c r="K449" s="133"/>
      <c r="L449" s="133"/>
      <c r="M449" s="133"/>
      <c r="N449" s="133"/>
      <c r="O449" s="133"/>
      <c r="P449" s="133"/>
      <c r="Q449" s="133"/>
      <c r="R449" s="133"/>
      <c r="S449" s="133"/>
      <c r="T449" s="133"/>
      <c r="U449" s="133"/>
    </row>
    <row r="450" spans="1:21" ht="12.75">
      <c r="A450" s="131" t="s">
        <v>279</v>
      </c>
      <c r="B450" s="131" t="s">
        <v>672</v>
      </c>
      <c r="C450" s="150">
        <v>532035</v>
      </c>
      <c r="D450" s="150">
        <v>60000</v>
      </c>
      <c r="E450" s="150">
        <v>0</v>
      </c>
      <c r="F450" s="322">
        <f t="shared" si="10"/>
        <v>0</v>
      </c>
      <c r="G450" s="322">
        <f t="shared" si="9"/>
        <v>0</v>
      </c>
      <c r="H450" s="133"/>
      <c r="I450" s="133"/>
      <c r="J450" s="133"/>
      <c r="K450" s="133"/>
      <c r="L450" s="133"/>
      <c r="M450" s="133"/>
      <c r="N450" s="133"/>
      <c r="O450" s="133"/>
      <c r="P450" s="133"/>
      <c r="Q450" s="133"/>
      <c r="R450" s="133"/>
      <c r="S450" s="133"/>
      <c r="T450" s="133"/>
      <c r="U450" s="133"/>
    </row>
    <row r="451" spans="1:21" ht="25.5">
      <c r="A451" s="132" t="s">
        <v>281</v>
      </c>
      <c r="B451" s="180" t="s">
        <v>355</v>
      </c>
      <c r="C451" s="179">
        <v>532035</v>
      </c>
      <c r="D451" s="132"/>
      <c r="E451" s="179">
        <v>0</v>
      </c>
      <c r="F451" s="322">
        <f t="shared" si="10"/>
        <v>0</v>
      </c>
      <c r="G451" s="322"/>
      <c r="H451" s="133"/>
      <c r="I451" s="133"/>
      <c r="J451" s="133"/>
      <c r="K451" s="133"/>
      <c r="L451" s="133"/>
      <c r="M451" s="133"/>
      <c r="N451" s="133"/>
      <c r="O451" s="133"/>
      <c r="P451" s="133"/>
      <c r="Q451" s="133"/>
      <c r="R451" s="133"/>
      <c r="S451" s="133"/>
      <c r="T451" s="133"/>
      <c r="U451" s="133"/>
    </row>
    <row r="452" spans="1:21" ht="12.75">
      <c r="A452" s="131" t="s">
        <v>282</v>
      </c>
      <c r="B452" s="131" t="s">
        <v>625</v>
      </c>
      <c r="C452" s="150">
        <v>353709.23</v>
      </c>
      <c r="D452" s="150">
        <v>5000000</v>
      </c>
      <c r="E452" s="150">
        <v>1707645.64</v>
      </c>
      <c r="F452" s="322">
        <f t="shared" si="10"/>
        <v>482.78232377481356</v>
      </c>
      <c r="G452" s="322">
        <f t="shared" si="9"/>
        <v>34.152912799999996</v>
      </c>
      <c r="H452" s="133"/>
      <c r="I452" s="133"/>
      <c r="J452" s="133"/>
      <c r="K452" s="133"/>
      <c r="L452" s="133"/>
      <c r="M452" s="133"/>
      <c r="N452" s="133"/>
      <c r="O452" s="133"/>
      <c r="P452" s="133"/>
      <c r="Q452" s="133"/>
      <c r="R452" s="133"/>
      <c r="S452" s="133"/>
      <c r="T452" s="133"/>
      <c r="U452" s="133"/>
    </row>
    <row r="453" spans="1:21" ht="12.75">
      <c r="A453" s="131" t="s">
        <v>284</v>
      </c>
      <c r="B453" s="131" t="s">
        <v>626</v>
      </c>
      <c r="C453" s="150">
        <v>353709.23</v>
      </c>
      <c r="D453" s="150">
        <v>5000000</v>
      </c>
      <c r="E453" s="150">
        <v>1707645.64</v>
      </c>
      <c r="F453" s="322">
        <f t="shared" si="10"/>
        <v>482.78232377481356</v>
      </c>
      <c r="G453" s="322">
        <f t="shared" si="9"/>
        <v>34.152912799999996</v>
      </c>
      <c r="H453" s="133"/>
      <c r="I453" s="133"/>
      <c r="J453" s="133"/>
      <c r="K453" s="133"/>
      <c r="L453" s="133"/>
      <c r="M453" s="133"/>
      <c r="N453" s="133"/>
      <c r="O453" s="133"/>
      <c r="P453" s="133"/>
      <c r="Q453" s="133"/>
      <c r="R453" s="133"/>
      <c r="S453" s="133"/>
      <c r="T453" s="133"/>
      <c r="U453" s="133"/>
    </row>
    <row r="454" spans="1:21" ht="12.75">
      <c r="A454" s="132" t="s">
        <v>286</v>
      </c>
      <c r="B454" s="132" t="s">
        <v>627</v>
      </c>
      <c r="C454" s="179">
        <v>353709.23</v>
      </c>
      <c r="D454" s="132"/>
      <c r="E454" s="179">
        <v>1707645.64</v>
      </c>
      <c r="F454" s="322">
        <f t="shared" si="10"/>
        <v>482.78232377481356</v>
      </c>
      <c r="G454" s="322"/>
      <c r="H454" s="133"/>
      <c r="I454" s="133"/>
      <c r="J454" s="133"/>
      <c r="K454" s="133"/>
      <c r="L454" s="133"/>
      <c r="M454" s="133"/>
      <c r="N454" s="133"/>
      <c r="O454" s="133"/>
      <c r="P454" s="133"/>
      <c r="Q454" s="133"/>
      <c r="R454" s="133"/>
      <c r="S454" s="133"/>
      <c r="T454" s="133"/>
      <c r="U454" s="133"/>
    </row>
    <row r="455" spans="1:21" ht="12.75">
      <c r="A455" s="131" t="s">
        <v>287</v>
      </c>
      <c r="B455" s="131" t="s">
        <v>444</v>
      </c>
      <c r="C455" s="150">
        <v>4894144.4</v>
      </c>
      <c r="D455" s="150">
        <v>32125000</v>
      </c>
      <c r="E455" s="150">
        <v>4340313.48</v>
      </c>
      <c r="F455" s="322">
        <f t="shared" si="10"/>
        <v>88.68380507939243</v>
      </c>
      <c r="G455" s="322">
        <f t="shared" si="9"/>
        <v>13.510703439688717</v>
      </c>
      <c r="H455" s="133"/>
      <c r="I455" s="133"/>
      <c r="J455" s="133"/>
      <c r="K455" s="133"/>
      <c r="L455" s="133"/>
      <c r="M455" s="133"/>
      <c r="N455" s="133"/>
      <c r="O455" s="133"/>
      <c r="P455" s="133"/>
      <c r="Q455" s="133"/>
      <c r="R455" s="133"/>
      <c r="S455" s="133"/>
      <c r="T455" s="133"/>
      <c r="U455" s="133"/>
    </row>
    <row r="456" spans="1:21" ht="12.75">
      <c r="A456" s="131" t="s">
        <v>289</v>
      </c>
      <c r="B456" s="131" t="s">
        <v>456</v>
      </c>
      <c r="C456" s="150">
        <v>4730731.9</v>
      </c>
      <c r="D456" s="150">
        <v>31715000</v>
      </c>
      <c r="E456" s="150">
        <v>4129310.98</v>
      </c>
      <c r="F456" s="322">
        <f t="shared" si="10"/>
        <v>87.28693714391213</v>
      </c>
      <c r="G456" s="322">
        <f t="shared" si="9"/>
        <v>13.020056692416837</v>
      </c>
      <c r="H456" s="133"/>
      <c r="I456" s="133"/>
      <c r="J456" s="133"/>
      <c r="K456" s="133"/>
      <c r="L456" s="133"/>
      <c r="M456" s="133"/>
      <c r="N456" s="133"/>
      <c r="O456" s="133"/>
      <c r="P456" s="133"/>
      <c r="Q456" s="133"/>
      <c r="R456" s="133"/>
      <c r="S456" s="133"/>
      <c r="T456" s="133"/>
      <c r="U456" s="133"/>
    </row>
    <row r="457" spans="1:21" ht="12.75">
      <c r="A457" s="132" t="s">
        <v>291</v>
      </c>
      <c r="B457" s="132" t="s">
        <v>689</v>
      </c>
      <c r="C457" s="179">
        <v>66937.5</v>
      </c>
      <c r="D457" s="132"/>
      <c r="E457" s="179">
        <v>60900</v>
      </c>
      <c r="F457" s="322">
        <f t="shared" si="10"/>
        <v>90.98039215686275</v>
      </c>
      <c r="G457" s="322"/>
      <c r="H457" s="133"/>
      <c r="I457" s="133"/>
      <c r="J457" s="133"/>
      <c r="K457" s="133"/>
      <c r="L457" s="133"/>
      <c r="M457" s="133"/>
      <c r="N457" s="133"/>
      <c r="O457" s="133"/>
      <c r="P457" s="133"/>
      <c r="Q457" s="133"/>
      <c r="R457" s="133"/>
      <c r="S457" s="133"/>
      <c r="T457" s="133"/>
      <c r="U457" s="133"/>
    </row>
    <row r="458" spans="1:21" ht="12.75">
      <c r="A458" s="132" t="s">
        <v>293</v>
      </c>
      <c r="B458" s="132" t="s">
        <v>631</v>
      </c>
      <c r="C458" s="179">
        <v>1326934.54</v>
      </c>
      <c r="D458" s="132"/>
      <c r="E458" s="179">
        <v>1099560.69</v>
      </c>
      <c r="F458" s="322">
        <f t="shared" si="10"/>
        <v>82.8647274491777</v>
      </c>
      <c r="G458" s="322"/>
      <c r="H458" s="133"/>
      <c r="I458" s="133"/>
      <c r="J458" s="133"/>
      <c r="K458" s="133"/>
      <c r="L458" s="133"/>
      <c r="M458" s="133"/>
      <c r="N458" s="133"/>
      <c r="O458" s="133"/>
      <c r="P458" s="133"/>
      <c r="Q458" s="133"/>
      <c r="R458" s="133"/>
      <c r="S458" s="133"/>
      <c r="T458" s="133"/>
      <c r="U458" s="133"/>
    </row>
    <row r="459" spans="1:21" ht="12.75">
      <c r="A459" s="132" t="s">
        <v>295</v>
      </c>
      <c r="B459" s="132" t="s">
        <v>457</v>
      </c>
      <c r="C459" s="179">
        <v>3336859.86</v>
      </c>
      <c r="D459" s="132"/>
      <c r="E459" s="179">
        <v>2968850.29</v>
      </c>
      <c r="F459" s="322">
        <f t="shared" si="10"/>
        <v>88.97138071600047</v>
      </c>
      <c r="G459" s="322"/>
      <c r="H459" s="133"/>
      <c r="I459" s="133"/>
      <c r="J459" s="133"/>
      <c r="K459" s="133"/>
      <c r="L459" s="133"/>
      <c r="M459" s="133"/>
      <c r="N459" s="133"/>
      <c r="O459" s="133"/>
      <c r="P459" s="133"/>
      <c r="Q459" s="133"/>
      <c r="R459" s="133"/>
      <c r="S459" s="133"/>
      <c r="T459" s="133"/>
      <c r="U459" s="133"/>
    </row>
    <row r="460" spans="1:21" ht="12.75">
      <c r="A460" s="131" t="s">
        <v>296</v>
      </c>
      <c r="B460" s="131" t="s">
        <v>445</v>
      </c>
      <c r="C460" s="150">
        <v>163412.5</v>
      </c>
      <c r="D460" s="150">
        <v>410000</v>
      </c>
      <c r="E460" s="150">
        <v>211002.5</v>
      </c>
      <c r="F460" s="322">
        <f t="shared" si="10"/>
        <v>129.12261913868278</v>
      </c>
      <c r="G460" s="322">
        <f t="shared" si="9"/>
        <v>51.4640243902439</v>
      </c>
      <c r="H460" s="133"/>
      <c r="I460" s="133"/>
      <c r="J460" s="133"/>
      <c r="K460" s="133"/>
      <c r="L460" s="133"/>
      <c r="M460" s="133"/>
      <c r="N460" s="133"/>
      <c r="O460" s="133"/>
      <c r="P460" s="133"/>
      <c r="Q460" s="133"/>
      <c r="R460" s="133"/>
      <c r="S460" s="133"/>
      <c r="T460" s="133"/>
      <c r="U460" s="133"/>
    </row>
    <row r="461" spans="1:21" ht="12.75">
      <c r="A461" s="132" t="s">
        <v>304</v>
      </c>
      <c r="B461" s="132" t="s">
        <v>449</v>
      </c>
      <c r="C461" s="179">
        <v>163412.5</v>
      </c>
      <c r="D461" s="132"/>
      <c r="E461" s="179">
        <v>211002.5</v>
      </c>
      <c r="F461" s="322">
        <f t="shared" si="10"/>
        <v>129.12261913868278</v>
      </c>
      <c r="G461" s="322"/>
      <c r="H461" s="133"/>
      <c r="I461" s="133"/>
      <c r="J461" s="133"/>
      <c r="K461" s="133"/>
      <c r="L461" s="133"/>
      <c r="M461" s="133"/>
      <c r="N461" s="133"/>
      <c r="O461" s="133"/>
      <c r="P461" s="133"/>
      <c r="Q461" s="133"/>
      <c r="R461" s="133"/>
      <c r="S461" s="133"/>
      <c r="T461" s="133"/>
      <c r="U461" s="133"/>
    </row>
    <row r="462" spans="1:21" ht="12.75">
      <c r="A462" s="131" t="s">
        <v>320</v>
      </c>
      <c r="B462" s="131" t="s">
        <v>477</v>
      </c>
      <c r="C462" s="150">
        <v>66413.22</v>
      </c>
      <c r="D462" s="150">
        <v>7882000</v>
      </c>
      <c r="E462" s="150">
        <v>5990621</v>
      </c>
      <c r="F462" s="322">
        <f t="shared" si="10"/>
        <v>9020.22368438091</v>
      </c>
      <c r="G462" s="322">
        <f t="shared" si="9"/>
        <v>76.0038188277087</v>
      </c>
      <c r="H462" s="133"/>
      <c r="I462" s="133"/>
      <c r="J462" s="133"/>
      <c r="K462" s="133"/>
      <c r="L462" s="133"/>
      <c r="M462" s="133"/>
      <c r="N462" s="133"/>
      <c r="O462" s="133"/>
      <c r="P462" s="133"/>
      <c r="Q462" s="133"/>
      <c r="R462" s="133"/>
      <c r="S462" s="133"/>
      <c r="T462" s="133"/>
      <c r="U462" s="133"/>
    </row>
    <row r="463" spans="1:21" ht="12.75">
      <c r="A463" s="131" t="s">
        <v>322</v>
      </c>
      <c r="B463" s="131" t="s">
        <v>478</v>
      </c>
      <c r="C463" s="150">
        <v>66413.22</v>
      </c>
      <c r="D463" s="150">
        <v>7882000</v>
      </c>
      <c r="E463" s="150">
        <v>5990621</v>
      </c>
      <c r="F463" s="322">
        <f t="shared" si="10"/>
        <v>9020.22368438091</v>
      </c>
      <c r="G463" s="322">
        <f t="shared" si="9"/>
        <v>76.0038188277087</v>
      </c>
      <c r="H463" s="133"/>
      <c r="I463" s="133"/>
      <c r="J463" s="133"/>
      <c r="K463" s="133"/>
      <c r="L463" s="133"/>
      <c r="M463" s="133"/>
      <c r="N463" s="133"/>
      <c r="O463" s="133"/>
      <c r="P463" s="133"/>
      <c r="Q463" s="133"/>
      <c r="R463" s="133"/>
      <c r="S463" s="133"/>
      <c r="T463" s="133"/>
      <c r="U463" s="133"/>
    </row>
    <row r="464" spans="1:21" ht="12.75">
      <c r="A464" s="132" t="s">
        <v>324</v>
      </c>
      <c r="B464" s="132" t="s">
        <v>478</v>
      </c>
      <c r="C464" s="179">
        <v>66413.22</v>
      </c>
      <c r="D464" s="132"/>
      <c r="E464" s="179">
        <v>5990621</v>
      </c>
      <c r="F464" s="322">
        <f t="shared" si="10"/>
        <v>9020.22368438091</v>
      </c>
      <c r="G464" s="322"/>
      <c r="H464" s="133"/>
      <c r="I464" s="133"/>
      <c r="J464" s="133"/>
      <c r="K464" s="133"/>
      <c r="L464" s="133"/>
      <c r="M464" s="133"/>
      <c r="N464" s="133"/>
      <c r="O464" s="133"/>
      <c r="P464" s="133"/>
      <c r="Q464" s="133"/>
      <c r="R464" s="133"/>
      <c r="S464" s="133"/>
      <c r="T464" s="133"/>
      <c r="U464" s="133"/>
    </row>
    <row r="465" spans="8:21" ht="12.75">
      <c r="H465" s="133"/>
      <c r="I465" s="133"/>
      <c r="J465" s="133"/>
      <c r="K465" s="133"/>
      <c r="L465" s="133"/>
      <c r="M465" s="133"/>
      <c r="N465" s="133"/>
      <c r="O465" s="133"/>
      <c r="P465" s="133"/>
      <c r="Q465" s="133"/>
      <c r="R465" s="133"/>
      <c r="S465" s="133"/>
      <c r="T465" s="133"/>
      <c r="U465" s="133"/>
    </row>
  </sheetData>
  <sheetProtection selectLockedCells="1" selectUnlockedCells="1"/>
  <printOptions/>
  <pageMargins left="0.4826388888888889" right="0.5152777777777777" top="1" bottom="0.673611111111111" header="0.5118055555555555" footer="0.5069444444444444"/>
  <pageSetup fitToHeight="0" fitToWidth="1" horizontalDpi="300" verticalDpi="300" orientation="landscape" scale="77" r:id="rId1"/>
  <headerFooter alignWithMargins="0">
    <oddFooter>&amp;C&amp;"Times New Roman,Obično"&amp;12Stranica &amp;P od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17"/>
  <sheetViews>
    <sheetView zoomScalePageLayoutView="0" workbookViewId="0" topLeftCell="A1187">
      <selection activeCell="N1197" sqref="N1197"/>
    </sheetView>
  </sheetViews>
  <sheetFormatPr defaultColWidth="9.140625" defaultRowHeight="12.75"/>
  <cols>
    <col min="1" max="1" width="7.8515625" style="111" customWidth="1"/>
    <col min="2" max="2" width="61.421875" style="111" customWidth="1"/>
    <col min="3" max="3" width="14.28125" style="111" customWidth="1"/>
    <col min="4" max="4" width="15.140625" style="111" customWidth="1"/>
    <col min="5" max="5" width="13.28125" style="111" customWidth="1"/>
    <col min="6" max="6" width="9.421875" style="307" customWidth="1"/>
    <col min="7" max="7" width="7.7109375" style="307" customWidth="1"/>
    <col min="8" max="8" width="9.140625" style="111" customWidth="1"/>
    <col min="9" max="9" width="12.7109375" style="111" customWidth="1"/>
    <col min="10" max="10" width="9.140625" style="111" customWidth="1"/>
    <col min="11" max="11" width="12.7109375" style="111" bestFit="1" customWidth="1"/>
    <col min="12" max="16384" width="9.140625" style="111" customWidth="1"/>
  </cols>
  <sheetData>
    <row r="1" ht="26.25" customHeight="1">
      <c r="A1" s="292" t="s">
        <v>820</v>
      </c>
    </row>
    <row r="2" spans="1:7" ht="26.25" customHeight="1">
      <c r="A2" s="2" t="s">
        <v>349</v>
      </c>
      <c r="B2" s="3" t="s">
        <v>5</v>
      </c>
      <c r="C2" s="344" t="s">
        <v>830</v>
      </c>
      <c r="D2" s="344" t="s">
        <v>350</v>
      </c>
      <c r="E2" s="344" t="s">
        <v>831</v>
      </c>
      <c r="F2" s="345" t="s">
        <v>351</v>
      </c>
      <c r="G2" s="346" t="s">
        <v>352</v>
      </c>
    </row>
    <row r="3" spans="1:7" ht="15.75" customHeight="1">
      <c r="A3" s="348" t="s">
        <v>832</v>
      </c>
      <c r="B3" s="348"/>
      <c r="C3" s="349">
        <f>SUM(C5+C114+C148+C204+C323+C382+C733+C787+C831+C860+C870)</f>
        <v>35398441.36</v>
      </c>
      <c r="D3" s="349">
        <f>SUM(D5+D114+D148+D204+D323+D382+D733+D787+D831+D860+D870)</f>
        <v>114424877</v>
      </c>
      <c r="E3" s="349">
        <f>SUM(E5+E114+E148+E204+E323+E382+E733+E787+E831+E860+E870)</f>
        <v>43770685.37</v>
      </c>
      <c r="F3" s="347">
        <f>SUM(E3/C3*100)</f>
        <v>123.65144816647373</v>
      </c>
      <c r="G3" s="347">
        <f aca="true" t="shared" si="0" ref="G3:G9">SUM(E3/D3*100)</f>
        <v>38.252770304485445</v>
      </c>
    </row>
    <row r="4" spans="1:7" ht="12.75">
      <c r="A4" s="112" t="s">
        <v>382</v>
      </c>
      <c r="B4" s="112"/>
      <c r="C4" s="113">
        <f>SUM(C6+C75+C85+C91+C114)</f>
        <v>9856725.129999999</v>
      </c>
      <c r="D4" s="113">
        <f>SUM(D6+D75+D85+D91+D114)</f>
        <v>22673850</v>
      </c>
      <c r="E4" s="113">
        <f>SUM(E6+E75+E85+E91+E114)</f>
        <v>10281368.790000001</v>
      </c>
      <c r="F4" s="128">
        <f aca="true" t="shared" si="1" ref="F4:F66">SUM(E4/C4*100)</f>
        <v>104.30816173119766</v>
      </c>
      <c r="G4" s="128">
        <f t="shared" si="0"/>
        <v>45.34460971559749</v>
      </c>
    </row>
    <row r="5" spans="1:7" ht="12.75">
      <c r="A5" s="114" t="s">
        <v>383</v>
      </c>
      <c r="B5" s="114"/>
      <c r="C5" s="115">
        <f>SUM(C7+C76+C86+C92+C99+C105)</f>
        <v>9856725.129999999</v>
      </c>
      <c r="D5" s="115">
        <v>22125500</v>
      </c>
      <c r="E5" s="115">
        <v>10111404.66</v>
      </c>
      <c r="F5" s="174">
        <f t="shared" si="1"/>
        <v>102.5838148740179</v>
      </c>
      <c r="G5" s="174">
        <f t="shared" si="0"/>
        <v>45.70023122641296</v>
      </c>
    </row>
    <row r="6" spans="1:7" ht="12.75">
      <c r="A6" s="116" t="s">
        <v>384</v>
      </c>
      <c r="B6" s="116"/>
      <c r="C6" s="117">
        <f>SUM(C8+C18+C48+C57+C59+C62+C64+C70)</f>
        <v>9405373.84</v>
      </c>
      <c r="D6" s="117">
        <v>21620500</v>
      </c>
      <c r="E6" s="117">
        <v>9933556.08</v>
      </c>
      <c r="F6" s="175">
        <f t="shared" si="1"/>
        <v>105.6157495596156</v>
      </c>
      <c r="G6" s="175">
        <f t="shared" si="0"/>
        <v>45.94508027103906</v>
      </c>
    </row>
    <row r="7" spans="1:11" ht="12.75">
      <c r="A7" s="118" t="s">
        <v>385</v>
      </c>
      <c r="B7" s="118"/>
      <c r="C7" s="119">
        <f>SUM(C9+C13+C15+C19+C24+C29+C39+C41+C49+C52+C58+C60+C63+C65+C68+C69+C71+C73)</f>
        <v>9405373.84</v>
      </c>
      <c r="D7" s="119">
        <v>21620500</v>
      </c>
      <c r="E7" s="119">
        <v>9933556.08</v>
      </c>
      <c r="F7" s="176">
        <f t="shared" si="1"/>
        <v>105.6157495596156</v>
      </c>
      <c r="G7" s="176">
        <f t="shared" si="0"/>
        <v>45.94508027103906</v>
      </c>
      <c r="K7" s="120"/>
    </row>
    <row r="8" spans="1:7" ht="12.75">
      <c r="A8" s="121" t="s">
        <v>138</v>
      </c>
      <c r="B8" s="121" t="s">
        <v>386</v>
      </c>
      <c r="C8" s="122">
        <v>3767727.98</v>
      </c>
      <c r="D8" s="122">
        <v>7991300</v>
      </c>
      <c r="E8" s="122">
        <v>3625380.89</v>
      </c>
      <c r="F8" s="308">
        <f t="shared" si="1"/>
        <v>96.22193824088119</v>
      </c>
      <c r="G8" s="308">
        <f t="shared" si="0"/>
        <v>45.366597299563274</v>
      </c>
    </row>
    <row r="9" spans="1:7" ht="12.75">
      <c r="A9" s="121" t="s">
        <v>140</v>
      </c>
      <c r="B9" s="121" t="s">
        <v>387</v>
      </c>
      <c r="C9" s="122">
        <v>3187225.14</v>
      </c>
      <c r="D9" s="122">
        <v>6741200</v>
      </c>
      <c r="E9" s="122">
        <v>3081873.94</v>
      </c>
      <c r="F9" s="308">
        <f t="shared" si="1"/>
        <v>96.6945792853529</v>
      </c>
      <c r="G9" s="308">
        <f t="shared" si="0"/>
        <v>45.71699311695247</v>
      </c>
    </row>
    <row r="10" spans="1:7" ht="12.75">
      <c r="A10" s="123" t="s">
        <v>142</v>
      </c>
      <c r="B10" s="123" t="s">
        <v>388</v>
      </c>
      <c r="C10" s="124">
        <v>3149877.27</v>
      </c>
      <c r="D10" s="123"/>
      <c r="E10" s="124">
        <v>3035257.1</v>
      </c>
      <c r="F10" s="309">
        <f t="shared" si="1"/>
        <v>96.36112266685235</v>
      </c>
      <c r="G10" s="309"/>
    </row>
    <row r="11" spans="1:7" ht="12.75">
      <c r="A11" s="123" t="s">
        <v>145</v>
      </c>
      <c r="B11" s="123" t="s">
        <v>389</v>
      </c>
      <c r="C11" s="124">
        <v>6042.91</v>
      </c>
      <c r="D11" s="123"/>
      <c r="E11" s="124">
        <v>12668.07</v>
      </c>
      <c r="F11" s="309">
        <f t="shared" si="1"/>
        <v>209.63525850955915</v>
      </c>
      <c r="G11" s="309"/>
    </row>
    <row r="12" spans="1:7" ht="12.75">
      <c r="A12" s="123" t="s">
        <v>147</v>
      </c>
      <c r="B12" s="123" t="s">
        <v>390</v>
      </c>
      <c r="C12" s="124">
        <v>31304.96</v>
      </c>
      <c r="D12" s="123"/>
      <c r="E12" s="124">
        <v>33948.77</v>
      </c>
      <c r="F12" s="309">
        <f t="shared" si="1"/>
        <v>108.44533901337039</v>
      </c>
      <c r="G12" s="309"/>
    </row>
    <row r="13" spans="1:7" ht="12.75">
      <c r="A13" s="121" t="s">
        <v>149</v>
      </c>
      <c r="B13" s="121" t="s">
        <v>391</v>
      </c>
      <c r="C13" s="122">
        <v>32300</v>
      </c>
      <c r="D13" s="122">
        <v>90000</v>
      </c>
      <c r="E13" s="122">
        <v>12979.44</v>
      </c>
      <c r="F13" s="308">
        <f t="shared" si="1"/>
        <v>40.18402476780186</v>
      </c>
      <c r="G13" s="308">
        <f>SUM(E13/D13*100)</f>
        <v>14.421600000000002</v>
      </c>
    </row>
    <row r="14" spans="1:7" ht="12.75">
      <c r="A14" s="123" t="s">
        <v>151</v>
      </c>
      <c r="B14" s="123" t="s">
        <v>391</v>
      </c>
      <c r="C14" s="125">
        <v>32300</v>
      </c>
      <c r="D14" s="123"/>
      <c r="E14" s="124">
        <v>12979.44</v>
      </c>
      <c r="F14" s="309">
        <f t="shared" si="1"/>
        <v>40.18402476780186</v>
      </c>
      <c r="G14" s="309"/>
    </row>
    <row r="15" spans="1:7" ht="12.75">
      <c r="A15" s="121" t="s">
        <v>152</v>
      </c>
      <c r="B15" s="121" t="s">
        <v>392</v>
      </c>
      <c r="C15" s="122">
        <v>548202.84</v>
      </c>
      <c r="D15" s="122">
        <v>1160100</v>
      </c>
      <c r="E15" s="122">
        <v>530527.51</v>
      </c>
      <c r="F15" s="308">
        <f t="shared" si="1"/>
        <v>96.77576825395506</v>
      </c>
      <c r="G15" s="308">
        <f>SUM(E15/D15*100)</f>
        <v>45.73118782863546</v>
      </c>
    </row>
    <row r="16" spans="1:7" ht="12.75">
      <c r="A16" s="123" t="s">
        <v>154</v>
      </c>
      <c r="B16" s="123" t="s">
        <v>393</v>
      </c>
      <c r="C16" s="124">
        <v>494019.85</v>
      </c>
      <c r="D16" s="123"/>
      <c r="E16" s="124">
        <v>478091.61</v>
      </c>
      <c r="F16" s="309">
        <f t="shared" si="1"/>
        <v>96.77578947485613</v>
      </c>
      <c r="G16" s="309"/>
    </row>
    <row r="17" spans="1:7" ht="12.75">
      <c r="A17" s="123" t="s">
        <v>156</v>
      </c>
      <c r="B17" s="123" t="s">
        <v>394</v>
      </c>
      <c r="C17" s="124">
        <v>54182.99</v>
      </c>
      <c r="D17" s="123"/>
      <c r="E17" s="124">
        <v>52435.9</v>
      </c>
      <c r="F17" s="309">
        <f t="shared" si="1"/>
        <v>96.77557476986782</v>
      </c>
      <c r="G17" s="309"/>
    </row>
    <row r="18" spans="1:7" ht="12.75">
      <c r="A18" s="121" t="s">
        <v>158</v>
      </c>
      <c r="B18" s="121" t="s">
        <v>395</v>
      </c>
      <c r="C18" s="122">
        <v>1506002.18</v>
      </c>
      <c r="D18" s="122">
        <v>4729500</v>
      </c>
      <c r="E18" s="122">
        <v>1941507.62</v>
      </c>
      <c r="F18" s="308">
        <f t="shared" si="1"/>
        <v>128.91798204435537</v>
      </c>
      <c r="G18" s="308">
        <f>SUM(E18/D18*100)</f>
        <v>41.05101215773338</v>
      </c>
    </row>
    <row r="19" spans="1:7" ht="12.75">
      <c r="A19" s="121" t="s">
        <v>160</v>
      </c>
      <c r="B19" s="121" t="s">
        <v>396</v>
      </c>
      <c r="C19" s="122">
        <v>93430.74</v>
      </c>
      <c r="D19" s="122">
        <v>249500</v>
      </c>
      <c r="E19" s="122">
        <v>97905.23</v>
      </c>
      <c r="F19" s="308">
        <f t="shared" si="1"/>
        <v>104.78909832031727</v>
      </c>
      <c r="G19" s="308">
        <f>SUM(E19/D19*100)</f>
        <v>39.24057314629258</v>
      </c>
    </row>
    <row r="20" spans="1:7" ht="12.75">
      <c r="A20" s="123" t="s">
        <v>162</v>
      </c>
      <c r="B20" s="123" t="s">
        <v>397</v>
      </c>
      <c r="C20" s="124">
        <v>47233.74</v>
      </c>
      <c r="D20" s="123"/>
      <c r="E20" s="124">
        <v>29487.73</v>
      </c>
      <c r="F20" s="309">
        <f t="shared" si="1"/>
        <v>62.429377813402034</v>
      </c>
      <c r="G20" s="309"/>
    </row>
    <row r="21" spans="1:7" ht="12.75">
      <c r="A21" s="123" t="s">
        <v>164</v>
      </c>
      <c r="B21" s="123" t="s">
        <v>398</v>
      </c>
      <c r="C21" s="124">
        <v>31886</v>
      </c>
      <c r="D21" s="123"/>
      <c r="E21" s="124">
        <v>45242</v>
      </c>
      <c r="F21" s="309">
        <f t="shared" si="1"/>
        <v>141.88672144514834</v>
      </c>
      <c r="G21" s="309"/>
    </row>
    <row r="22" spans="1:7" ht="12.75">
      <c r="A22" s="123" t="s">
        <v>166</v>
      </c>
      <c r="B22" s="123" t="s">
        <v>399</v>
      </c>
      <c r="C22" s="124">
        <v>10263</v>
      </c>
      <c r="D22" s="123"/>
      <c r="E22" s="124">
        <v>17511.5</v>
      </c>
      <c r="F22" s="309">
        <f t="shared" si="1"/>
        <v>170.62749683328462</v>
      </c>
      <c r="G22" s="309"/>
    </row>
    <row r="23" spans="1:7" ht="12.75">
      <c r="A23" s="123" t="s">
        <v>168</v>
      </c>
      <c r="B23" s="123" t="s">
        <v>400</v>
      </c>
      <c r="C23" s="124">
        <v>4048</v>
      </c>
      <c r="D23" s="123"/>
      <c r="E23" s="124">
        <v>5664</v>
      </c>
      <c r="F23" s="309">
        <f t="shared" si="1"/>
        <v>139.92094861660078</v>
      </c>
      <c r="G23" s="309"/>
    </row>
    <row r="24" spans="1:7" ht="12.75">
      <c r="A24" s="121" t="s">
        <v>170</v>
      </c>
      <c r="B24" s="121" t="s">
        <v>401</v>
      </c>
      <c r="C24" s="122">
        <v>239540.57</v>
      </c>
      <c r="D24" s="122">
        <v>669000</v>
      </c>
      <c r="E24" s="122">
        <v>264403.44</v>
      </c>
      <c r="F24" s="308">
        <f t="shared" si="1"/>
        <v>110.37939836245694</v>
      </c>
      <c r="G24" s="308">
        <f>SUM(E24/D24*100)</f>
        <v>39.522188340807176</v>
      </c>
    </row>
    <row r="25" spans="1:7" ht="12.75">
      <c r="A25" s="123" t="s">
        <v>172</v>
      </c>
      <c r="B25" s="123" t="s">
        <v>402</v>
      </c>
      <c r="C25" s="124">
        <v>90567.54</v>
      </c>
      <c r="D25" s="123"/>
      <c r="E25" s="124">
        <v>113886.22</v>
      </c>
      <c r="F25" s="309">
        <f t="shared" si="1"/>
        <v>125.74728208362511</v>
      </c>
      <c r="G25" s="309"/>
    </row>
    <row r="26" spans="1:7" ht="12.75">
      <c r="A26" s="123" t="s">
        <v>176</v>
      </c>
      <c r="B26" s="123" t="s">
        <v>403</v>
      </c>
      <c r="C26" s="124">
        <v>146662.53</v>
      </c>
      <c r="D26" s="123"/>
      <c r="E26" s="124">
        <v>144981.71</v>
      </c>
      <c r="F26" s="309">
        <f t="shared" si="1"/>
        <v>98.85395403993098</v>
      </c>
      <c r="G26" s="309"/>
    </row>
    <row r="27" spans="1:7" ht="12.75">
      <c r="A27" s="123" t="s">
        <v>178</v>
      </c>
      <c r="B27" s="123" t="s">
        <v>404</v>
      </c>
      <c r="C27" s="124">
        <v>2310.5</v>
      </c>
      <c r="D27" s="123"/>
      <c r="E27" s="124">
        <v>1816.76</v>
      </c>
      <c r="F27" s="309">
        <f t="shared" si="1"/>
        <v>78.63059943735122</v>
      </c>
      <c r="G27" s="309"/>
    </row>
    <row r="28" spans="1:7" ht="12.75">
      <c r="A28" s="123" t="s">
        <v>182</v>
      </c>
      <c r="B28" s="123" t="s">
        <v>405</v>
      </c>
      <c r="C28" s="124">
        <v>0</v>
      </c>
      <c r="D28" s="123"/>
      <c r="E28" s="124">
        <v>3718.75</v>
      </c>
      <c r="F28" s="309"/>
      <c r="G28" s="309"/>
    </row>
    <row r="29" spans="1:7" ht="12.75">
      <c r="A29" s="121" t="s">
        <v>184</v>
      </c>
      <c r="B29" s="121" t="s">
        <v>406</v>
      </c>
      <c r="C29" s="122">
        <v>1035723.73</v>
      </c>
      <c r="D29" s="122">
        <v>3242000</v>
      </c>
      <c r="E29" s="122">
        <v>1218356.4</v>
      </c>
      <c r="F29" s="308">
        <f t="shared" si="1"/>
        <v>117.6333383806896</v>
      </c>
      <c r="G29" s="308">
        <f>SUM(E29/D29*100)</f>
        <v>37.580394818013566</v>
      </c>
    </row>
    <row r="30" spans="1:7" ht="12.75">
      <c r="A30" s="123" t="s">
        <v>186</v>
      </c>
      <c r="B30" s="123" t="s">
        <v>407</v>
      </c>
      <c r="C30" s="124">
        <v>109657.74</v>
      </c>
      <c r="D30" s="123"/>
      <c r="E30" s="124">
        <v>142641.09</v>
      </c>
      <c r="F30" s="309">
        <f t="shared" si="1"/>
        <v>130.07845137060093</v>
      </c>
      <c r="G30" s="309"/>
    </row>
    <row r="31" spans="1:7" ht="12.75">
      <c r="A31" s="123" t="s">
        <v>188</v>
      </c>
      <c r="B31" s="123" t="s">
        <v>408</v>
      </c>
      <c r="C31" s="124">
        <v>54256.44</v>
      </c>
      <c r="D31" s="123"/>
      <c r="E31" s="124">
        <v>61335.73</v>
      </c>
      <c r="F31" s="309">
        <f t="shared" si="1"/>
        <v>113.04783358436343</v>
      </c>
      <c r="G31" s="309"/>
    </row>
    <row r="32" spans="1:7" ht="12.75">
      <c r="A32" s="123" t="s">
        <v>190</v>
      </c>
      <c r="B32" s="123" t="s">
        <v>409</v>
      </c>
      <c r="C32" s="124">
        <v>110175.22</v>
      </c>
      <c r="D32" s="123"/>
      <c r="E32" s="124">
        <v>179879.96</v>
      </c>
      <c r="F32" s="309">
        <f t="shared" si="1"/>
        <v>163.2671666096968</v>
      </c>
      <c r="G32" s="309"/>
    </row>
    <row r="33" spans="1:7" ht="12.75">
      <c r="A33" s="123" t="s">
        <v>192</v>
      </c>
      <c r="B33" s="123" t="s">
        <v>410</v>
      </c>
      <c r="C33" s="124">
        <v>12015.32</v>
      </c>
      <c r="D33" s="123"/>
      <c r="E33" s="124">
        <v>15106.83</v>
      </c>
      <c r="F33" s="309">
        <f t="shared" si="1"/>
        <v>125.7297350382678</v>
      </c>
      <c r="G33" s="309"/>
    </row>
    <row r="34" spans="1:7" ht="12.75">
      <c r="A34" s="123" t="s">
        <v>194</v>
      </c>
      <c r="B34" s="123" t="s">
        <v>411</v>
      </c>
      <c r="C34" s="124">
        <v>15940.9</v>
      </c>
      <c r="D34" s="123"/>
      <c r="E34" s="124">
        <v>82400.02</v>
      </c>
      <c r="F34" s="309">
        <f t="shared" si="1"/>
        <v>516.9094593153461</v>
      </c>
      <c r="G34" s="309"/>
    </row>
    <row r="35" spans="1:7" ht="12.75">
      <c r="A35" s="123" t="s">
        <v>196</v>
      </c>
      <c r="B35" s="123" t="s">
        <v>412</v>
      </c>
      <c r="C35" s="124">
        <v>325</v>
      </c>
      <c r="D35" s="123"/>
      <c r="E35" s="124">
        <v>0</v>
      </c>
      <c r="F35" s="309">
        <f t="shared" si="1"/>
        <v>0</v>
      </c>
      <c r="G35" s="309"/>
    </row>
    <row r="36" spans="1:7" ht="12.75">
      <c r="A36" s="123" t="s">
        <v>198</v>
      </c>
      <c r="B36" s="123" t="s">
        <v>413</v>
      </c>
      <c r="C36" s="124">
        <v>597384.23</v>
      </c>
      <c r="D36" s="123"/>
      <c r="E36" s="124">
        <v>640175.11</v>
      </c>
      <c r="F36" s="309">
        <f t="shared" si="1"/>
        <v>107.163041448215</v>
      </c>
      <c r="G36" s="309"/>
    </row>
    <row r="37" spans="1:7" ht="12.75">
      <c r="A37" s="123" t="s">
        <v>200</v>
      </c>
      <c r="B37" s="123" t="s">
        <v>414</v>
      </c>
      <c r="C37" s="124">
        <v>73371.8</v>
      </c>
      <c r="D37" s="123"/>
      <c r="E37" s="124">
        <v>52615.95</v>
      </c>
      <c r="F37" s="309">
        <f t="shared" si="1"/>
        <v>71.71140683477847</v>
      </c>
      <c r="G37" s="309"/>
    </row>
    <row r="38" spans="1:7" ht="12.75">
      <c r="A38" s="123" t="s">
        <v>202</v>
      </c>
      <c r="B38" s="123" t="s">
        <v>415</v>
      </c>
      <c r="C38" s="124">
        <v>62597.08</v>
      </c>
      <c r="D38" s="123"/>
      <c r="E38" s="124">
        <v>44201.71</v>
      </c>
      <c r="F38" s="309">
        <f t="shared" si="1"/>
        <v>70.61305415524174</v>
      </c>
      <c r="G38" s="309"/>
    </row>
    <row r="39" spans="1:7" ht="12.75">
      <c r="A39" s="121" t="s">
        <v>204</v>
      </c>
      <c r="B39" s="121" t="s">
        <v>416</v>
      </c>
      <c r="C39" s="122">
        <v>10328.04</v>
      </c>
      <c r="D39" s="122">
        <v>57000</v>
      </c>
      <c r="E39" s="122">
        <v>12053.77</v>
      </c>
      <c r="F39" s="308">
        <f t="shared" si="1"/>
        <v>116.70917231149376</v>
      </c>
      <c r="G39" s="308">
        <f>SUM(E39/D39*100)</f>
        <v>21.1469649122807</v>
      </c>
    </row>
    <row r="40" spans="1:7" ht="12.75">
      <c r="A40" s="123" t="s">
        <v>206</v>
      </c>
      <c r="B40" s="123" t="s">
        <v>416</v>
      </c>
      <c r="C40" s="124">
        <v>10328.04</v>
      </c>
      <c r="D40" s="123"/>
      <c r="E40" s="124">
        <v>12053.77</v>
      </c>
      <c r="F40" s="309">
        <f t="shared" si="1"/>
        <v>116.70917231149376</v>
      </c>
      <c r="G40" s="309"/>
    </row>
    <row r="41" spans="1:7" ht="12.75">
      <c r="A41" s="121" t="s">
        <v>207</v>
      </c>
      <c r="B41" s="121" t="s">
        <v>417</v>
      </c>
      <c r="C41" s="122">
        <v>126979.1</v>
      </c>
      <c r="D41" s="122">
        <v>512000</v>
      </c>
      <c r="E41" s="122">
        <v>348788.78</v>
      </c>
      <c r="F41" s="308">
        <f t="shared" si="1"/>
        <v>274.68203822518825</v>
      </c>
      <c r="G41" s="308">
        <f>SUM(E41/D41*100)</f>
        <v>68.12280859375001</v>
      </c>
    </row>
    <row r="42" spans="1:7" ht="12.75">
      <c r="A42" s="123" t="s">
        <v>211</v>
      </c>
      <c r="B42" s="123" t="s">
        <v>418</v>
      </c>
      <c r="C42" s="124">
        <v>6363.06</v>
      </c>
      <c r="D42" s="123"/>
      <c r="E42" s="124">
        <v>11558.08</v>
      </c>
      <c r="F42" s="309">
        <f t="shared" si="1"/>
        <v>181.64342313289518</v>
      </c>
      <c r="G42" s="309"/>
    </row>
    <row r="43" spans="1:7" ht="12.75">
      <c r="A43" s="123" t="s">
        <v>213</v>
      </c>
      <c r="B43" s="123" t="s">
        <v>419</v>
      </c>
      <c r="C43" s="124">
        <v>70318.25</v>
      </c>
      <c r="D43" s="123"/>
      <c r="E43" s="124">
        <v>56698.65</v>
      </c>
      <c r="F43" s="309">
        <f t="shared" si="1"/>
        <v>80.63148613624486</v>
      </c>
      <c r="G43" s="309"/>
    </row>
    <row r="44" spans="1:7" ht="12.75">
      <c r="A44" s="123" t="s">
        <v>215</v>
      </c>
      <c r="B44" s="123" t="s">
        <v>216</v>
      </c>
      <c r="C44" s="124">
        <v>7332.55</v>
      </c>
      <c r="D44" s="123"/>
      <c r="E44" s="124">
        <v>7585.21</v>
      </c>
      <c r="F44" s="309">
        <f t="shared" si="1"/>
        <v>103.44573170315921</v>
      </c>
      <c r="G44" s="310"/>
    </row>
    <row r="45" spans="1:7" ht="12.75">
      <c r="A45" s="123" t="s">
        <v>217</v>
      </c>
      <c r="B45" s="123" t="s">
        <v>420</v>
      </c>
      <c r="C45" s="124">
        <v>21043</v>
      </c>
      <c r="D45" s="123"/>
      <c r="E45" s="124">
        <v>16099.93</v>
      </c>
      <c r="F45" s="309">
        <f t="shared" si="1"/>
        <v>76.5096706743335</v>
      </c>
      <c r="G45" s="310"/>
    </row>
    <row r="46" spans="1:7" ht="12.75">
      <c r="A46" s="123" t="s">
        <v>219</v>
      </c>
      <c r="B46" s="123" t="s">
        <v>220</v>
      </c>
      <c r="C46" s="124">
        <v>12152.2</v>
      </c>
      <c r="D46" s="123"/>
      <c r="E46" s="124">
        <v>13721.4</v>
      </c>
      <c r="F46" s="309">
        <f t="shared" si="1"/>
        <v>112.91288820131334</v>
      </c>
      <c r="G46" s="309"/>
    </row>
    <row r="47" spans="1:7" ht="12.75">
      <c r="A47" s="123" t="s">
        <v>221</v>
      </c>
      <c r="B47" s="123" t="s">
        <v>417</v>
      </c>
      <c r="C47" s="124">
        <v>9770.04</v>
      </c>
      <c r="D47" s="123"/>
      <c r="E47" s="124">
        <v>243125.51</v>
      </c>
      <c r="F47" s="309">
        <f t="shared" si="1"/>
        <v>2488.480190459814</v>
      </c>
      <c r="G47" s="309"/>
    </row>
    <row r="48" spans="1:7" ht="12.75">
      <c r="A48" s="121" t="s">
        <v>222</v>
      </c>
      <c r="B48" s="121" t="s">
        <v>421</v>
      </c>
      <c r="C48" s="122">
        <v>463393.34</v>
      </c>
      <c r="D48" s="122">
        <v>1195000</v>
      </c>
      <c r="E48" s="122">
        <v>596380.01</v>
      </c>
      <c r="F48" s="308">
        <f t="shared" si="1"/>
        <v>128.69844223484094</v>
      </c>
      <c r="G48" s="308">
        <f>SUM(E48/D48*100)</f>
        <v>49.906276987447704</v>
      </c>
    </row>
    <row r="49" spans="1:7" ht="12.75">
      <c r="A49" s="121" t="s">
        <v>224</v>
      </c>
      <c r="B49" s="121" t="s">
        <v>422</v>
      </c>
      <c r="C49" s="122">
        <v>309840.48</v>
      </c>
      <c r="D49" s="122">
        <v>690000</v>
      </c>
      <c r="E49" s="122">
        <v>219904.47</v>
      </c>
      <c r="F49" s="308">
        <f t="shared" si="1"/>
        <v>70.97344736878797</v>
      </c>
      <c r="G49" s="308">
        <f>SUM(E49/D49*100)</f>
        <v>31.870213043478262</v>
      </c>
    </row>
    <row r="50" spans="1:7" ht="27" customHeight="1">
      <c r="A50" s="123" t="s">
        <v>226</v>
      </c>
      <c r="B50" s="126" t="s">
        <v>353</v>
      </c>
      <c r="C50" s="124">
        <v>146939.59</v>
      </c>
      <c r="D50" s="123"/>
      <c r="E50" s="124">
        <v>91920.61</v>
      </c>
      <c r="F50" s="309">
        <f t="shared" si="1"/>
        <v>62.5567350500978</v>
      </c>
      <c r="G50" s="309"/>
    </row>
    <row r="51" spans="1:7" ht="25.5">
      <c r="A51" s="123" t="s">
        <v>227</v>
      </c>
      <c r="B51" s="126" t="s">
        <v>354</v>
      </c>
      <c r="C51" s="124">
        <v>162900.89</v>
      </c>
      <c r="D51" s="123"/>
      <c r="E51" s="124">
        <v>127983.86</v>
      </c>
      <c r="F51" s="309">
        <f t="shared" si="1"/>
        <v>78.5654762229967</v>
      </c>
      <c r="G51" s="309"/>
    </row>
    <row r="52" spans="1:7" ht="12.75">
      <c r="A52" s="121" t="s">
        <v>231</v>
      </c>
      <c r="B52" s="121" t="s">
        <v>423</v>
      </c>
      <c r="C52" s="122">
        <v>153552.86</v>
      </c>
      <c r="D52" s="122">
        <v>505000</v>
      </c>
      <c r="E52" s="122">
        <v>376475.54</v>
      </c>
      <c r="F52" s="308">
        <f t="shared" si="1"/>
        <v>245.17650794651433</v>
      </c>
      <c r="G52" s="308">
        <f>SUM(E52/D52*100)</f>
        <v>74.54961188118811</v>
      </c>
    </row>
    <row r="53" spans="1:7" ht="12.75">
      <c r="A53" s="123" t="s">
        <v>233</v>
      </c>
      <c r="B53" s="123" t="s">
        <v>424</v>
      </c>
      <c r="C53" s="124">
        <v>28409.91</v>
      </c>
      <c r="D53" s="123"/>
      <c r="E53" s="124">
        <v>31050.06</v>
      </c>
      <c r="F53" s="309">
        <f t="shared" si="1"/>
        <v>109.29306006249229</v>
      </c>
      <c r="G53" s="309"/>
    </row>
    <row r="54" spans="1:7" ht="12.75">
      <c r="A54" s="123" t="s">
        <v>235</v>
      </c>
      <c r="B54" s="123" t="s">
        <v>425</v>
      </c>
      <c r="C54" s="124">
        <v>106311.47</v>
      </c>
      <c r="D54" s="123"/>
      <c r="E54" s="124">
        <v>65868.42</v>
      </c>
      <c r="F54" s="309">
        <f t="shared" si="1"/>
        <v>61.9579618266966</v>
      </c>
      <c r="G54" s="309"/>
    </row>
    <row r="55" spans="1:7" ht="12.75">
      <c r="A55" s="123" t="s">
        <v>237</v>
      </c>
      <c r="B55" s="123" t="s">
        <v>426</v>
      </c>
      <c r="C55" s="124">
        <v>6231.48</v>
      </c>
      <c r="D55" s="123"/>
      <c r="E55" s="124">
        <v>2740.81</v>
      </c>
      <c r="F55" s="309">
        <f t="shared" si="1"/>
        <v>43.98329128874682</v>
      </c>
      <c r="G55" s="310"/>
    </row>
    <row r="56" spans="1:7" ht="12.75">
      <c r="A56" s="123" t="s">
        <v>239</v>
      </c>
      <c r="B56" s="123" t="s">
        <v>427</v>
      </c>
      <c r="C56" s="124">
        <v>12600</v>
      </c>
      <c r="D56" s="123"/>
      <c r="E56" s="124">
        <v>276816.25</v>
      </c>
      <c r="F56" s="309">
        <f t="shared" si="1"/>
        <v>2196.954365079365</v>
      </c>
      <c r="G56" s="309"/>
    </row>
    <row r="57" spans="1:7" ht="12.75">
      <c r="A57" s="121" t="s">
        <v>241</v>
      </c>
      <c r="B57" s="121" t="s">
        <v>428</v>
      </c>
      <c r="C57" s="122">
        <v>0</v>
      </c>
      <c r="D57" s="122">
        <v>10000</v>
      </c>
      <c r="E57" s="122">
        <v>0</v>
      </c>
      <c r="F57" s="308"/>
      <c r="G57" s="308">
        <f>SUM(E57/D57*100)</f>
        <v>0</v>
      </c>
    </row>
    <row r="58" spans="1:7" ht="25.5">
      <c r="A58" s="121" t="s">
        <v>243</v>
      </c>
      <c r="B58" s="127" t="s">
        <v>244</v>
      </c>
      <c r="C58" s="122">
        <v>0</v>
      </c>
      <c r="D58" s="122">
        <v>10000</v>
      </c>
      <c r="E58" s="122">
        <v>0</v>
      </c>
      <c r="F58" s="308"/>
      <c r="G58" s="308">
        <f>SUM(E58/D58*100)</f>
        <v>0</v>
      </c>
    </row>
    <row r="59" spans="1:7" ht="12.75">
      <c r="A59" s="121" t="s">
        <v>245</v>
      </c>
      <c r="B59" s="121" t="s">
        <v>246</v>
      </c>
      <c r="C59" s="122">
        <v>20000</v>
      </c>
      <c r="D59" s="122">
        <v>25000</v>
      </c>
      <c r="E59" s="122">
        <v>0</v>
      </c>
      <c r="F59" s="308">
        <f t="shared" si="1"/>
        <v>0</v>
      </c>
      <c r="G59" s="308">
        <f>SUM(E59/D59*100)</f>
        <v>0</v>
      </c>
    </row>
    <row r="60" spans="1:7" ht="12.75">
      <c r="A60" s="121" t="s">
        <v>247</v>
      </c>
      <c r="B60" s="121" t="s">
        <v>429</v>
      </c>
      <c r="C60" s="122">
        <v>20000</v>
      </c>
      <c r="D60" s="122">
        <v>25000</v>
      </c>
      <c r="E60" s="122">
        <v>0</v>
      </c>
      <c r="F60" s="308">
        <f t="shared" si="1"/>
        <v>0</v>
      </c>
      <c r="G60" s="308">
        <f>SUM(E60/D60*100)</f>
        <v>0</v>
      </c>
    </row>
    <row r="61" spans="1:7" ht="12.75">
      <c r="A61" s="123" t="s">
        <v>249</v>
      </c>
      <c r="B61" s="123" t="s">
        <v>430</v>
      </c>
      <c r="C61" s="124">
        <v>20000</v>
      </c>
      <c r="D61" s="123"/>
      <c r="E61" s="124">
        <v>0</v>
      </c>
      <c r="F61" s="309">
        <f t="shared" si="1"/>
        <v>0</v>
      </c>
      <c r="G61" s="309"/>
    </row>
    <row r="62" spans="1:7" ht="25.5">
      <c r="A62" s="121" t="s">
        <v>257</v>
      </c>
      <c r="B62" s="127" t="s">
        <v>431</v>
      </c>
      <c r="C62" s="122">
        <v>0</v>
      </c>
      <c r="D62" s="122">
        <v>10000</v>
      </c>
      <c r="E62" s="122">
        <v>0</v>
      </c>
      <c r="F62" s="308"/>
      <c r="G62" s="308">
        <f>SUM(E62/D62*100)</f>
        <v>0</v>
      </c>
    </row>
    <row r="63" spans="1:7" ht="12.75">
      <c r="A63" s="121" t="s">
        <v>259</v>
      </c>
      <c r="B63" s="121" t="s">
        <v>432</v>
      </c>
      <c r="C63" s="122">
        <v>0</v>
      </c>
      <c r="D63" s="122">
        <v>10000</v>
      </c>
      <c r="E63" s="122">
        <v>0</v>
      </c>
      <c r="F63" s="308"/>
      <c r="G63" s="308">
        <f>SUM(E63/D63*100)</f>
        <v>0</v>
      </c>
    </row>
    <row r="64" spans="1:7" ht="12.75">
      <c r="A64" s="121" t="s">
        <v>265</v>
      </c>
      <c r="B64" s="121" t="s">
        <v>433</v>
      </c>
      <c r="C64" s="122">
        <v>73151.79</v>
      </c>
      <c r="D64" s="122">
        <v>327700</v>
      </c>
      <c r="E64" s="122">
        <v>163965.58</v>
      </c>
      <c r="F64" s="308">
        <f t="shared" si="1"/>
        <v>224.1443169059841</v>
      </c>
      <c r="G64" s="308">
        <f>SUM(E64/D64*100)</f>
        <v>50.035270064083</v>
      </c>
    </row>
    <row r="65" spans="1:7" ht="12.75">
      <c r="A65" s="121" t="s">
        <v>267</v>
      </c>
      <c r="B65" s="121" t="s">
        <v>434</v>
      </c>
      <c r="C65" s="122">
        <v>73151.79</v>
      </c>
      <c r="D65" s="122">
        <v>125500</v>
      </c>
      <c r="E65" s="122">
        <v>163965.58</v>
      </c>
      <c r="F65" s="308">
        <f t="shared" si="1"/>
        <v>224.1443169059841</v>
      </c>
      <c r="G65" s="308">
        <f>SUM(E65/D65*100)</f>
        <v>130.64986454183264</v>
      </c>
    </row>
    <row r="66" spans="1:7" ht="12.75">
      <c r="A66" s="123" t="s">
        <v>268</v>
      </c>
      <c r="B66" s="123" t="s">
        <v>435</v>
      </c>
      <c r="C66" s="124">
        <v>73151.79</v>
      </c>
      <c r="D66" s="123"/>
      <c r="E66" s="124">
        <v>163000</v>
      </c>
      <c r="F66" s="309">
        <f t="shared" si="1"/>
        <v>222.82434920594562</v>
      </c>
      <c r="G66" s="309"/>
    </row>
    <row r="67" spans="1:7" ht="12.75">
      <c r="A67" s="123" t="s">
        <v>270</v>
      </c>
      <c r="B67" s="123" t="s">
        <v>436</v>
      </c>
      <c r="C67" s="124">
        <v>0</v>
      </c>
      <c r="D67" s="123"/>
      <c r="E67" s="124">
        <v>965.58</v>
      </c>
      <c r="F67" s="309"/>
      <c r="G67" s="310"/>
    </row>
    <row r="68" spans="1:7" ht="12.75">
      <c r="A68" s="121" t="s">
        <v>275</v>
      </c>
      <c r="B68" s="121" t="s">
        <v>437</v>
      </c>
      <c r="C68" s="122">
        <v>0</v>
      </c>
      <c r="D68" s="122">
        <v>2200</v>
      </c>
      <c r="E68" s="122">
        <v>0</v>
      </c>
      <c r="F68" s="308"/>
      <c r="G68" s="308">
        <f aca="true" t="shared" si="2" ref="G68:G128">SUM(E68/D68*100)</f>
        <v>0</v>
      </c>
    </row>
    <row r="69" spans="1:7" ht="12.75">
      <c r="A69" s="121" t="s">
        <v>277</v>
      </c>
      <c r="B69" s="121" t="s">
        <v>438</v>
      </c>
      <c r="C69" s="122">
        <v>0</v>
      </c>
      <c r="D69" s="122">
        <v>200000</v>
      </c>
      <c r="E69" s="122">
        <v>0</v>
      </c>
      <c r="F69" s="308"/>
      <c r="G69" s="308">
        <f t="shared" si="2"/>
        <v>0</v>
      </c>
    </row>
    <row r="70" spans="1:7" ht="12.75">
      <c r="A70" s="121" t="s">
        <v>333</v>
      </c>
      <c r="B70" s="121" t="s">
        <v>439</v>
      </c>
      <c r="C70" s="122">
        <v>3575098.55</v>
      </c>
      <c r="D70" s="122">
        <v>7332000</v>
      </c>
      <c r="E70" s="122">
        <v>3606321.98</v>
      </c>
      <c r="F70" s="308">
        <f aca="true" t="shared" si="3" ref="F70:F113">SUM(E70/C70*100)</f>
        <v>100.87335858196134</v>
      </c>
      <c r="G70" s="308">
        <f t="shared" si="2"/>
        <v>49.186060829241676</v>
      </c>
    </row>
    <row r="71" spans="1:7" ht="25.5">
      <c r="A71" s="121" t="s">
        <v>335</v>
      </c>
      <c r="B71" s="127" t="s">
        <v>356</v>
      </c>
      <c r="C71" s="122">
        <v>2215501.38</v>
      </c>
      <c r="D71" s="122">
        <v>4432000</v>
      </c>
      <c r="E71" s="122">
        <v>2215501.38</v>
      </c>
      <c r="F71" s="308">
        <f t="shared" si="3"/>
        <v>100</v>
      </c>
      <c r="G71" s="308">
        <f t="shared" si="2"/>
        <v>49.98874954873646</v>
      </c>
    </row>
    <row r="72" spans="1:7" ht="25.5">
      <c r="A72" s="123" t="s">
        <v>336</v>
      </c>
      <c r="B72" s="126" t="s">
        <v>440</v>
      </c>
      <c r="C72" s="124">
        <v>2215501.38</v>
      </c>
      <c r="D72" s="123"/>
      <c r="E72" s="124">
        <v>2215501.38</v>
      </c>
      <c r="F72" s="309">
        <f t="shared" si="3"/>
        <v>100</v>
      </c>
      <c r="G72" s="309"/>
    </row>
    <row r="73" spans="1:7" ht="25.5">
      <c r="A73" s="121" t="s">
        <v>338</v>
      </c>
      <c r="B73" s="127" t="s">
        <v>357</v>
      </c>
      <c r="C73" s="122">
        <v>1359597.17</v>
      </c>
      <c r="D73" s="122">
        <v>2900000</v>
      </c>
      <c r="E73" s="122">
        <v>1390820.6</v>
      </c>
      <c r="F73" s="308">
        <f t="shared" si="3"/>
        <v>102.29652066722088</v>
      </c>
      <c r="G73" s="308">
        <f t="shared" si="2"/>
        <v>47.95933103448276</v>
      </c>
    </row>
    <row r="74" spans="1:7" ht="25.5">
      <c r="A74" s="123" t="s">
        <v>339</v>
      </c>
      <c r="B74" s="126" t="s">
        <v>441</v>
      </c>
      <c r="C74" s="124">
        <v>1359597.17</v>
      </c>
      <c r="D74" s="123"/>
      <c r="E74" s="124">
        <v>1390820.6</v>
      </c>
      <c r="F74" s="309">
        <f t="shared" si="3"/>
        <v>102.29652066722088</v>
      </c>
      <c r="G74" s="309"/>
    </row>
    <row r="75" spans="1:7" ht="12.75">
      <c r="A75" s="116" t="s">
        <v>442</v>
      </c>
      <c r="B75" s="116"/>
      <c r="C75" s="117">
        <v>161942.7</v>
      </c>
      <c r="D75" s="117">
        <v>210000</v>
      </c>
      <c r="E75" s="117">
        <v>161619.71</v>
      </c>
      <c r="F75" s="175">
        <f t="shared" si="3"/>
        <v>99.80055291161626</v>
      </c>
      <c r="G75" s="175">
        <f t="shared" si="2"/>
        <v>76.96176666666666</v>
      </c>
    </row>
    <row r="76" spans="1:7" ht="12.75">
      <c r="A76" s="118" t="s">
        <v>443</v>
      </c>
      <c r="B76" s="118"/>
      <c r="C76" s="119">
        <v>161942.7</v>
      </c>
      <c r="D76" s="119">
        <v>210000</v>
      </c>
      <c r="E76" s="119">
        <v>161619.71</v>
      </c>
      <c r="F76" s="176">
        <f t="shared" si="3"/>
        <v>99.80055291161626</v>
      </c>
      <c r="G76" s="176">
        <f t="shared" si="2"/>
        <v>76.96176666666666</v>
      </c>
    </row>
    <row r="77" spans="1:7" ht="12.75">
      <c r="A77" s="121" t="s">
        <v>287</v>
      </c>
      <c r="B77" s="121" t="s">
        <v>444</v>
      </c>
      <c r="C77" s="122">
        <v>161942.7</v>
      </c>
      <c r="D77" s="122">
        <v>210000</v>
      </c>
      <c r="E77" s="122">
        <v>161619.71</v>
      </c>
      <c r="F77" s="308">
        <f t="shared" si="3"/>
        <v>99.80055291161626</v>
      </c>
      <c r="G77" s="308">
        <f t="shared" si="2"/>
        <v>76.96176666666666</v>
      </c>
    </row>
    <row r="78" spans="1:7" ht="12.75">
      <c r="A78" s="121" t="s">
        <v>296</v>
      </c>
      <c r="B78" s="121" t="s">
        <v>445</v>
      </c>
      <c r="C78" s="122">
        <v>138619.35</v>
      </c>
      <c r="D78" s="122">
        <v>170000</v>
      </c>
      <c r="E78" s="122">
        <v>157120.71</v>
      </c>
      <c r="F78" s="308">
        <f t="shared" si="3"/>
        <v>113.34688122545661</v>
      </c>
      <c r="G78" s="308">
        <f t="shared" si="2"/>
        <v>92.42394705882353</v>
      </c>
    </row>
    <row r="79" spans="1:7" ht="12.75">
      <c r="A79" s="123" t="s">
        <v>298</v>
      </c>
      <c r="B79" s="123" t="s">
        <v>446</v>
      </c>
      <c r="C79" s="124">
        <v>101784.96</v>
      </c>
      <c r="D79" s="123"/>
      <c r="E79" s="124">
        <v>143176.71</v>
      </c>
      <c r="F79" s="309">
        <f t="shared" si="3"/>
        <v>140.66588030294454</v>
      </c>
      <c r="G79" s="309"/>
    </row>
    <row r="80" spans="1:7" ht="12.75">
      <c r="A80" s="123" t="s">
        <v>299</v>
      </c>
      <c r="B80" s="123" t="s">
        <v>447</v>
      </c>
      <c r="C80" s="124">
        <v>6217.51</v>
      </c>
      <c r="D80" s="123"/>
      <c r="E80" s="124">
        <v>1514.87</v>
      </c>
      <c r="F80" s="309">
        <f t="shared" si="3"/>
        <v>24.36457681612092</v>
      </c>
      <c r="G80" s="310"/>
    </row>
    <row r="81" spans="1:7" ht="12.75">
      <c r="A81" s="123" t="s">
        <v>300</v>
      </c>
      <c r="B81" s="123" t="s">
        <v>448</v>
      </c>
      <c r="C81" s="124">
        <v>18274.38</v>
      </c>
      <c r="D81" s="123"/>
      <c r="E81" s="124">
        <v>12429.13</v>
      </c>
      <c r="F81" s="309">
        <f t="shared" si="3"/>
        <v>68.01396271720299</v>
      </c>
      <c r="G81" s="309"/>
    </row>
    <row r="82" spans="1:7" ht="12.75">
      <c r="A82" s="123" t="s">
        <v>304</v>
      </c>
      <c r="B82" s="123" t="s">
        <v>449</v>
      </c>
      <c r="C82" s="124">
        <v>12342.5</v>
      </c>
      <c r="D82" s="123"/>
      <c r="E82" s="124">
        <v>0</v>
      </c>
      <c r="F82" s="309">
        <f t="shared" si="3"/>
        <v>0</v>
      </c>
      <c r="G82" s="309"/>
    </row>
    <row r="83" spans="1:7" ht="12.75">
      <c r="A83" s="121" t="s">
        <v>314</v>
      </c>
      <c r="B83" s="121" t="s">
        <v>450</v>
      </c>
      <c r="C83" s="122">
        <v>23323.35</v>
      </c>
      <c r="D83" s="122">
        <v>40000</v>
      </c>
      <c r="E83" s="122">
        <v>4499</v>
      </c>
      <c r="F83" s="308">
        <f t="shared" si="3"/>
        <v>19.289681799569962</v>
      </c>
      <c r="G83" s="308">
        <f t="shared" si="2"/>
        <v>11.2475</v>
      </c>
    </row>
    <row r="84" spans="1:7" ht="12.75">
      <c r="A84" s="123" t="s">
        <v>316</v>
      </c>
      <c r="B84" s="123" t="s">
        <v>451</v>
      </c>
      <c r="C84" s="124">
        <v>23323.35</v>
      </c>
      <c r="D84" s="123"/>
      <c r="E84" s="124">
        <v>4499</v>
      </c>
      <c r="F84" s="309">
        <f t="shared" si="3"/>
        <v>19.289681799569962</v>
      </c>
      <c r="G84" s="310"/>
    </row>
    <row r="85" spans="1:7" ht="12.75">
      <c r="A85" s="116" t="s">
        <v>452</v>
      </c>
      <c r="B85" s="116"/>
      <c r="C85" s="117">
        <v>0</v>
      </c>
      <c r="D85" s="117">
        <v>70000</v>
      </c>
      <c r="E85" s="117">
        <v>0</v>
      </c>
      <c r="F85" s="175"/>
      <c r="G85" s="175">
        <f t="shared" si="2"/>
        <v>0</v>
      </c>
    </row>
    <row r="86" spans="1:7" ht="12.75">
      <c r="A86" s="118" t="s">
        <v>453</v>
      </c>
      <c r="B86" s="118"/>
      <c r="C86" s="119">
        <v>0</v>
      </c>
      <c r="D86" s="119">
        <v>70000</v>
      </c>
      <c r="E86" s="119">
        <v>0</v>
      </c>
      <c r="F86" s="176"/>
      <c r="G86" s="176">
        <f t="shared" si="2"/>
        <v>0</v>
      </c>
    </row>
    <row r="87" spans="1:7" ht="12.75">
      <c r="A87" s="121" t="s">
        <v>158</v>
      </c>
      <c r="B87" s="121" t="s">
        <v>395</v>
      </c>
      <c r="C87" s="122">
        <v>0</v>
      </c>
      <c r="D87" s="122">
        <v>50000</v>
      </c>
      <c r="E87" s="122">
        <v>0</v>
      </c>
      <c r="F87" s="308"/>
      <c r="G87" s="308">
        <f t="shared" si="2"/>
        <v>0</v>
      </c>
    </row>
    <row r="88" spans="1:7" ht="12.75">
      <c r="A88" s="121" t="s">
        <v>184</v>
      </c>
      <c r="B88" s="121" t="s">
        <v>406</v>
      </c>
      <c r="C88" s="122">
        <v>0</v>
      </c>
      <c r="D88" s="122">
        <v>50000</v>
      </c>
      <c r="E88" s="122">
        <v>0</v>
      </c>
      <c r="F88" s="308"/>
      <c r="G88" s="308">
        <f t="shared" si="2"/>
        <v>0</v>
      </c>
    </row>
    <row r="89" spans="1:7" ht="12.75">
      <c r="A89" s="121" t="s">
        <v>241</v>
      </c>
      <c r="B89" s="121" t="s">
        <v>428</v>
      </c>
      <c r="C89" s="122">
        <v>0</v>
      </c>
      <c r="D89" s="122">
        <v>20000</v>
      </c>
      <c r="E89" s="122">
        <v>0</v>
      </c>
      <c r="F89" s="308"/>
      <c r="G89" s="308">
        <f t="shared" si="2"/>
        <v>0</v>
      </c>
    </row>
    <row r="90" spans="1:7" ht="25.5">
      <c r="A90" s="121" t="s">
        <v>243</v>
      </c>
      <c r="B90" s="127" t="s">
        <v>244</v>
      </c>
      <c r="C90" s="122">
        <v>0</v>
      </c>
      <c r="D90" s="122">
        <v>20000</v>
      </c>
      <c r="E90" s="122">
        <v>0</v>
      </c>
      <c r="F90" s="308"/>
      <c r="G90" s="308">
        <f t="shared" si="2"/>
        <v>0</v>
      </c>
    </row>
    <row r="91" spans="1:7" ht="12.75">
      <c r="A91" s="116" t="s">
        <v>454</v>
      </c>
      <c r="B91" s="116"/>
      <c r="C91" s="117">
        <f>SUM(C92+C99+C105)</f>
        <v>289408.59</v>
      </c>
      <c r="D91" s="117">
        <v>225000</v>
      </c>
      <c r="E91" s="117">
        <v>16228.87</v>
      </c>
      <c r="F91" s="175">
        <f t="shared" si="3"/>
        <v>5.607597894727313</v>
      </c>
      <c r="G91" s="175">
        <f t="shared" si="2"/>
        <v>7.212831111111112</v>
      </c>
    </row>
    <row r="92" spans="1:7" ht="12.75">
      <c r="A92" s="118" t="s">
        <v>455</v>
      </c>
      <c r="B92" s="118"/>
      <c r="C92" s="119">
        <v>20000</v>
      </c>
      <c r="D92" s="119">
        <v>215000</v>
      </c>
      <c r="E92" s="119">
        <v>16228.87</v>
      </c>
      <c r="F92" s="176">
        <f t="shared" si="3"/>
        <v>81.14435</v>
      </c>
      <c r="G92" s="176">
        <f t="shared" si="2"/>
        <v>7.548311627906977</v>
      </c>
    </row>
    <row r="93" spans="1:7" ht="12.75">
      <c r="A93" s="121" t="s">
        <v>158</v>
      </c>
      <c r="B93" s="121" t="s">
        <v>395</v>
      </c>
      <c r="C93" s="122">
        <v>0</v>
      </c>
      <c r="D93" s="122">
        <v>215000</v>
      </c>
      <c r="E93" s="122">
        <v>16228.87</v>
      </c>
      <c r="F93" s="308"/>
      <c r="G93" s="308">
        <f t="shared" si="2"/>
        <v>7.548311627906977</v>
      </c>
    </row>
    <row r="94" spans="1:7" ht="12.75">
      <c r="A94" s="121" t="s">
        <v>184</v>
      </c>
      <c r="B94" s="121" t="s">
        <v>406</v>
      </c>
      <c r="C94" s="122">
        <v>0</v>
      </c>
      <c r="D94" s="122">
        <v>215000</v>
      </c>
      <c r="E94" s="122">
        <v>16228.87</v>
      </c>
      <c r="F94" s="308"/>
      <c r="G94" s="308">
        <f t="shared" si="2"/>
        <v>7.548311627906977</v>
      </c>
    </row>
    <row r="95" spans="1:7" ht="12.75">
      <c r="A95" s="123" t="s">
        <v>198</v>
      </c>
      <c r="B95" s="123" t="s">
        <v>413</v>
      </c>
      <c r="C95" s="124">
        <v>0</v>
      </c>
      <c r="D95" s="123"/>
      <c r="E95" s="124">
        <v>16228.87</v>
      </c>
      <c r="F95" s="309"/>
      <c r="G95" s="310"/>
    </row>
    <row r="96" spans="1:7" ht="12.75">
      <c r="A96" s="121" t="s">
        <v>287</v>
      </c>
      <c r="B96" s="121" t="s">
        <v>444</v>
      </c>
      <c r="C96" s="122">
        <v>20000</v>
      </c>
      <c r="D96" s="122">
        <v>0</v>
      </c>
      <c r="E96" s="122">
        <v>0</v>
      </c>
      <c r="F96" s="308">
        <f t="shared" si="3"/>
        <v>0</v>
      </c>
      <c r="G96" s="308"/>
    </row>
    <row r="97" spans="1:7" ht="12.75">
      <c r="A97" s="121" t="s">
        <v>289</v>
      </c>
      <c r="B97" s="121" t="s">
        <v>456</v>
      </c>
      <c r="C97" s="122">
        <v>20000</v>
      </c>
      <c r="D97" s="122">
        <v>0</v>
      </c>
      <c r="E97" s="122">
        <v>0</v>
      </c>
      <c r="F97" s="308">
        <f t="shared" si="3"/>
        <v>0</v>
      </c>
      <c r="G97" s="308"/>
    </row>
    <row r="98" spans="1:7" ht="12.75">
      <c r="A98" s="123" t="s">
        <v>295</v>
      </c>
      <c r="B98" s="123" t="s">
        <v>457</v>
      </c>
      <c r="C98" s="124">
        <v>20000</v>
      </c>
      <c r="D98" s="123"/>
      <c r="E98" s="124">
        <v>0</v>
      </c>
      <c r="F98" s="309">
        <f t="shared" si="3"/>
        <v>0</v>
      </c>
      <c r="G98" s="309"/>
    </row>
    <row r="99" spans="1:7" ht="12.75">
      <c r="A99" s="118" t="s">
        <v>458</v>
      </c>
      <c r="B99" s="118"/>
      <c r="C99" s="119">
        <f>SUM(C100)</f>
        <v>243650</v>
      </c>
      <c r="D99" s="119">
        <v>0</v>
      </c>
      <c r="E99" s="119">
        <v>0</v>
      </c>
      <c r="F99" s="176">
        <f t="shared" si="3"/>
        <v>0</v>
      </c>
      <c r="G99" s="176"/>
    </row>
    <row r="100" spans="1:7" ht="12.75">
      <c r="A100" s="121" t="s">
        <v>287</v>
      </c>
      <c r="B100" s="121" t="s">
        <v>444</v>
      </c>
      <c r="C100" s="122">
        <f>SUM(C101+C103)</f>
        <v>243650</v>
      </c>
      <c r="D100" s="122">
        <v>0</v>
      </c>
      <c r="E100" s="122">
        <v>0</v>
      </c>
      <c r="F100" s="308">
        <f t="shared" si="3"/>
        <v>0</v>
      </c>
      <c r="G100" s="308"/>
    </row>
    <row r="101" spans="1:7" ht="12.75">
      <c r="A101" s="121" t="s">
        <v>296</v>
      </c>
      <c r="B101" s="121" t="s">
        <v>445</v>
      </c>
      <c r="C101" s="122">
        <f>SUM(C102)</f>
        <v>204700</v>
      </c>
      <c r="D101" s="122">
        <v>0</v>
      </c>
      <c r="E101" s="122">
        <v>0</v>
      </c>
      <c r="F101" s="308">
        <f t="shared" si="3"/>
        <v>0</v>
      </c>
      <c r="G101" s="308"/>
    </row>
    <row r="102" spans="1:7" ht="12.75">
      <c r="A102" s="123" t="s">
        <v>304</v>
      </c>
      <c r="B102" s="123" t="s">
        <v>449</v>
      </c>
      <c r="C102" s="124">
        <v>204700</v>
      </c>
      <c r="D102" s="123"/>
      <c r="E102" s="124">
        <v>0</v>
      </c>
      <c r="F102" s="309">
        <f t="shared" si="3"/>
        <v>0</v>
      </c>
      <c r="G102" s="309"/>
    </row>
    <row r="103" spans="1:7" ht="12.75">
      <c r="A103" s="121" t="s">
        <v>305</v>
      </c>
      <c r="B103" s="121" t="s">
        <v>459</v>
      </c>
      <c r="C103" s="122">
        <v>38950</v>
      </c>
      <c r="D103" s="122">
        <v>0</v>
      </c>
      <c r="E103" s="122">
        <v>0</v>
      </c>
      <c r="F103" s="308">
        <f t="shared" si="3"/>
        <v>0</v>
      </c>
      <c r="G103" s="308"/>
    </row>
    <row r="104" spans="1:7" ht="12.75">
      <c r="A104" s="123" t="s">
        <v>307</v>
      </c>
      <c r="B104" s="123" t="s">
        <v>460</v>
      </c>
      <c r="C104" s="124">
        <v>38950</v>
      </c>
      <c r="D104" s="123"/>
      <c r="E104" s="124">
        <v>0</v>
      </c>
      <c r="F104" s="309">
        <f t="shared" si="3"/>
        <v>0</v>
      </c>
      <c r="G104" s="309"/>
    </row>
    <row r="105" spans="1:7" ht="12.75">
      <c r="A105" s="118" t="s">
        <v>461</v>
      </c>
      <c r="B105" s="118"/>
      <c r="C105" s="119">
        <v>25758.59</v>
      </c>
      <c r="D105" s="119">
        <v>10000</v>
      </c>
      <c r="E105" s="119">
        <v>0</v>
      </c>
      <c r="F105" s="176">
        <f t="shared" si="3"/>
        <v>0</v>
      </c>
      <c r="G105" s="176">
        <f t="shared" si="2"/>
        <v>0</v>
      </c>
    </row>
    <row r="106" spans="1:7" ht="12.75">
      <c r="A106" s="121" t="s">
        <v>158</v>
      </c>
      <c r="B106" s="121" t="s">
        <v>395</v>
      </c>
      <c r="C106" s="122">
        <v>18695</v>
      </c>
      <c r="D106" s="122">
        <v>10000</v>
      </c>
      <c r="E106" s="122">
        <v>0</v>
      </c>
      <c r="F106" s="308">
        <f t="shared" si="3"/>
        <v>0</v>
      </c>
      <c r="G106" s="308">
        <f t="shared" si="2"/>
        <v>0</v>
      </c>
    </row>
    <row r="107" spans="1:7" ht="12.75">
      <c r="A107" s="121" t="s">
        <v>184</v>
      </c>
      <c r="B107" s="121" t="s">
        <v>406</v>
      </c>
      <c r="C107" s="122">
        <v>18695</v>
      </c>
      <c r="D107" s="122">
        <v>10000</v>
      </c>
      <c r="E107" s="122">
        <v>0</v>
      </c>
      <c r="F107" s="308">
        <f t="shared" si="3"/>
        <v>0</v>
      </c>
      <c r="G107" s="308">
        <f t="shared" si="2"/>
        <v>0</v>
      </c>
    </row>
    <row r="108" spans="1:7" ht="12.75">
      <c r="A108" s="123" t="s">
        <v>190</v>
      </c>
      <c r="B108" s="123" t="s">
        <v>409</v>
      </c>
      <c r="C108" s="124">
        <v>2600</v>
      </c>
      <c r="D108" s="123"/>
      <c r="E108" s="124">
        <v>0</v>
      </c>
      <c r="F108" s="309">
        <f t="shared" si="3"/>
        <v>0</v>
      </c>
      <c r="G108" s="309"/>
    </row>
    <row r="109" spans="1:7" ht="12.75">
      <c r="A109" s="123" t="s">
        <v>198</v>
      </c>
      <c r="B109" s="123" t="s">
        <v>413</v>
      </c>
      <c r="C109" s="124">
        <v>16095</v>
      </c>
      <c r="D109" s="123"/>
      <c r="E109" s="124">
        <v>0</v>
      </c>
      <c r="F109" s="309">
        <f t="shared" si="3"/>
        <v>0</v>
      </c>
      <c r="G109" s="309"/>
    </row>
    <row r="110" spans="1:7" ht="12.75">
      <c r="A110" s="121" t="s">
        <v>287</v>
      </c>
      <c r="B110" s="121" t="s">
        <v>444</v>
      </c>
      <c r="C110" s="122">
        <v>7063.59</v>
      </c>
      <c r="D110" s="122">
        <v>0</v>
      </c>
      <c r="E110" s="122">
        <v>0</v>
      </c>
      <c r="F110" s="308">
        <f t="shared" si="3"/>
        <v>0</v>
      </c>
      <c r="G110" s="308"/>
    </row>
    <row r="111" spans="1:7" ht="12.75">
      <c r="A111" s="121" t="s">
        <v>296</v>
      </c>
      <c r="B111" s="121" t="s">
        <v>445</v>
      </c>
      <c r="C111" s="122">
        <v>7063.59</v>
      </c>
      <c r="D111" s="122">
        <v>0</v>
      </c>
      <c r="E111" s="122">
        <v>0</v>
      </c>
      <c r="F111" s="308">
        <f t="shared" si="3"/>
        <v>0</v>
      </c>
      <c r="G111" s="308"/>
    </row>
    <row r="112" spans="1:7" ht="12.75">
      <c r="A112" s="123" t="s">
        <v>298</v>
      </c>
      <c r="B112" s="123" t="s">
        <v>446</v>
      </c>
      <c r="C112" s="124">
        <v>5521.07</v>
      </c>
      <c r="D112" s="123"/>
      <c r="E112" s="124">
        <v>0</v>
      </c>
      <c r="F112" s="309">
        <f t="shared" si="3"/>
        <v>0</v>
      </c>
      <c r="G112" s="309"/>
    </row>
    <row r="113" spans="1:7" ht="12.75">
      <c r="A113" s="123" t="s">
        <v>304</v>
      </c>
      <c r="B113" s="123" t="s">
        <v>449</v>
      </c>
      <c r="C113" s="124">
        <v>1542.52</v>
      </c>
      <c r="D113" s="123"/>
      <c r="E113" s="124">
        <v>0</v>
      </c>
      <c r="F113" s="309">
        <f t="shared" si="3"/>
        <v>0</v>
      </c>
      <c r="G113" s="309"/>
    </row>
    <row r="114" spans="1:7" ht="12.75">
      <c r="A114" s="114" t="s">
        <v>462</v>
      </c>
      <c r="B114" s="114"/>
      <c r="C114" s="115">
        <v>0</v>
      </c>
      <c r="D114" s="115">
        <v>548350</v>
      </c>
      <c r="E114" s="115">
        <v>169964.13</v>
      </c>
      <c r="F114" s="174"/>
      <c r="G114" s="174">
        <f t="shared" si="2"/>
        <v>30.99555575818364</v>
      </c>
    </row>
    <row r="115" spans="1:7" ht="12.75">
      <c r="A115" s="116" t="s">
        <v>454</v>
      </c>
      <c r="B115" s="116"/>
      <c r="C115" s="117">
        <v>0</v>
      </c>
      <c r="D115" s="117">
        <v>548350</v>
      </c>
      <c r="E115" s="117">
        <v>169964.13</v>
      </c>
      <c r="F115" s="175"/>
      <c r="G115" s="175">
        <f t="shared" si="2"/>
        <v>30.99555575818364</v>
      </c>
    </row>
    <row r="116" spans="1:7" ht="12.75">
      <c r="A116" s="118" t="s">
        <v>463</v>
      </c>
      <c r="B116" s="118"/>
      <c r="C116" s="119">
        <v>0</v>
      </c>
      <c r="D116" s="119">
        <v>548350</v>
      </c>
      <c r="E116" s="119">
        <v>169964.13</v>
      </c>
      <c r="F116" s="176"/>
      <c r="G116" s="176">
        <f t="shared" si="2"/>
        <v>30.99555575818364</v>
      </c>
    </row>
    <row r="117" spans="1:7" ht="12.75">
      <c r="A117" s="121" t="s">
        <v>138</v>
      </c>
      <c r="B117" s="121" t="s">
        <v>386</v>
      </c>
      <c r="C117" s="122">
        <v>0</v>
      </c>
      <c r="D117" s="122">
        <v>375600</v>
      </c>
      <c r="E117" s="122">
        <v>119844.39</v>
      </c>
      <c r="F117" s="308"/>
      <c r="G117" s="308">
        <f t="shared" si="2"/>
        <v>31.907452076677316</v>
      </c>
    </row>
    <row r="118" spans="1:7" ht="12.75">
      <c r="A118" s="121" t="s">
        <v>140</v>
      </c>
      <c r="B118" s="121" t="s">
        <v>387</v>
      </c>
      <c r="C118" s="122">
        <v>0</v>
      </c>
      <c r="D118" s="122">
        <v>320500</v>
      </c>
      <c r="E118" s="122">
        <v>102256.35</v>
      </c>
      <c r="F118" s="308"/>
      <c r="G118" s="308">
        <f t="shared" si="2"/>
        <v>31.90525741029641</v>
      </c>
    </row>
    <row r="119" spans="1:7" ht="12.75">
      <c r="A119" s="123" t="s">
        <v>142</v>
      </c>
      <c r="B119" s="123" t="s">
        <v>388</v>
      </c>
      <c r="C119" s="124">
        <v>0</v>
      </c>
      <c r="D119" s="123"/>
      <c r="E119" s="124">
        <v>102256.35</v>
      </c>
      <c r="F119" s="309"/>
      <c r="G119" s="309"/>
    </row>
    <row r="120" spans="1:7" ht="12.75">
      <c r="A120" s="121" t="s">
        <v>152</v>
      </c>
      <c r="B120" s="121" t="s">
        <v>392</v>
      </c>
      <c r="C120" s="122">
        <v>0</v>
      </c>
      <c r="D120" s="122">
        <v>55100</v>
      </c>
      <c r="E120" s="122">
        <v>17588.04</v>
      </c>
      <c r="F120" s="308"/>
      <c r="G120" s="308">
        <f t="shared" si="2"/>
        <v>31.920217785843924</v>
      </c>
    </row>
    <row r="121" spans="1:7" ht="12.75">
      <c r="A121" s="123" t="s">
        <v>154</v>
      </c>
      <c r="B121" s="123" t="s">
        <v>393</v>
      </c>
      <c r="C121" s="124">
        <v>0</v>
      </c>
      <c r="D121" s="123"/>
      <c r="E121" s="124">
        <v>15619.86</v>
      </c>
      <c r="F121" s="309"/>
      <c r="G121" s="309"/>
    </row>
    <row r="122" spans="1:7" ht="12.75">
      <c r="A122" s="123" t="s">
        <v>156</v>
      </c>
      <c r="B122" s="123" t="s">
        <v>394</v>
      </c>
      <c r="C122" s="124">
        <v>0</v>
      </c>
      <c r="D122" s="123"/>
      <c r="E122" s="124">
        <v>1968.18</v>
      </c>
      <c r="F122" s="309"/>
      <c r="G122" s="309"/>
    </row>
    <row r="123" spans="1:7" ht="12.75">
      <c r="A123" s="121" t="s">
        <v>158</v>
      </c>
      <c r="B123" s="121" t="s">
        <v>395</v>
      </c>
      <c r="C123" s="122">
        <v>0</v>
      </c>
      <c r="D123" s="122">
        <v>165770</v>
      </c>
      <c r="E123" s="122">
        <v>42634.2</v>
      </c>
      <c r="F123" s="308"/>
      <c r="G123" s="308">
        <f t="shared" si="2"/>
        <v>25.718887615370694</v>
      </c>
    </row>
    <row r="124" spans="1:7" ht="12.75">
      <c r="A124" s="121" t="s">
        <v>160</v>
      </c>
      <c r="B124" s="121" t="s">
        <v>396</v>
      </c>
      <c r="C124" s="122">
        <v>0</v>
      </c>
      <c r="D124" s="122">
        <v>69250</v>
      </c>
      <c r="E124" s="122">
        <v>17347.52</v>
      </c>
      <c r="F124" s="308"/>
      <c r="G124" s="308">
        <f t="shared" si="2"/>
        <v>25.050570397111915</v>
      </c>
    </row>
    <row r="125" spans="1:7" ht="12.75">
      <c r="A125" s="123" t="s">
        <v>162</v>
      </c>
      <c r="B125" s="123" t="s">
        <v>397</v>
      </c>
      <c r="C125" s="124">
        <v>0</v>
      </c>
      <c r="D125" s="123"/>
      <c r="E125" s="124">
        <v>1849.52</v>
      </c>
      <c r="F125" s="309"/>
      <c r="G125" s="310"/>
    </row>
    <row r="126" spans="1:7" ht="12.75">
      <c r="A126" s="123" t="s">
        <v>164</v>
      </c>
      <c r="B126" s="123" t="s">
        <v>398</v>
      </c>
      <c r="C126" s="124">
        <v>0</v>
      </c>
      <c r="D126" s="123"/>
      <c r="E126" s="124">
        <v>15498</v>
      </c>
      <c r="F126" s="309"/>
      <c r="G126" s="309"/>
    </row>
    <row r="127" spans="1:7" ht="12.75">
      <c r="A127" s="123" t="s">
        <v>166</v>
      </c>
      <c r="B127" s="123" t="s">
        <v>399</v>
      </c>
      <c r="C127" s="124">
        <v>0</v>
      </c>
      <c r="D127" s="123"/>
      <c r="E127" s="124">
        <v>0</v>
      </c>
      <c r="F127" s="309"/>
      <c r="G127" s="309"/>
    </row>
    <row r="128" spans="1:7" ht="12.75">
      <c r="A128" s="121" t="s">
        <v>170</v>
      </c>
      <c r="B128" s="121" t="s">
        <v>401</v>
      </c>
      <c r="C128" s="122">
        <v>0</v>
      </c>
      <c r="D128" s="122">
        <v>7850</v>
      </c>
      <c r="E128" s="122">
        <v>5135.51</v>
      </c>
      <c r="F128" s="308"/>
      <c r="G128" s="308">
        <f t="shared" si="2"/>
        <v>65.42050955414012</v>
      </c>
    </row>
    <row r="129" spans="1:7" ht="12.75">
      <c r="A129" s="123" t="s">
        <v>172</v>
      </c>
      <c r="B129" s="123" t="s">
        <v>402</v>
      </c>
      <c r="C129" s="124">
        <v>0</v>
      </c>
      <c r="D129" s="123"/>
      <c r="E129" s="124">
        <v>4815.56</v>
      </c>
      <c r="F129" s="309"/>
      <c r="G129" s="309"/>
    </row>
    <row r="130" spans="1:7" ht="12.75">
      <c r="A130" s="123" t="s">
        <v>176</v>
      </c>
      <c r="B130" s="123" t="s">
        <v>403</v>
      </c>
      <c r="C130" s="124">
        <v>0</v>
      </c>
      <c r="D130" s="123"/>
      <c r="E130" s="124">
        <v>0</v>
      </c>
      <c r="F130" s="309"/>
      <c r="G130" s="309"/>
    </row>
    <row r="131" spans="1:7" ht="12.75">
      <c r="A131" s="123" t="s">
        <v>180</v>
      </c>
      <c r="B131" s="123" t="s">
        <v>464</v>
      </c>
      <c r="C131" s="124">
        <v>0</v>
      </c>
      <c r="D131" s="123"/>
      <c r="E131" s="124">
        <v>319.95</v>
      </c>
      <c r="F131" s="309"/>
      <c r="G131" s="309"/>
    </row>
    <row r="132" spans="1:7" ht="12.75">
      <c r="A132" s="121" t="s">
        <v>184</v>
      </c>
      <c r="B132" s="121" t="s">
        <v>406</v>
      </c>
      <c r="C132" s="122">
        <v>0</v>
      </c>
      <c r="D132" s="122">
        <v>88670</v>
      </c>
      <c r="E132" s="122">
        <v>18328.82</v>
      </c>
      <c r="F132" s="308"/>
      <c r="G132" s="308">
        <f>SUM(E132/D132*100)</f>
        <v>20.67082440509755</v>
      </c>
    </row>
    <row r="133" spans="1:7" ht="12.75">
      <c r="A133" s="123" t="s">
        <v>186</v>
      </c>
      <c r="B133" s="123" t="s">
        <v>407</v>
      </c>
      <c r="C133" s="124">
        <v>0</v>
      </c>
      <c r="D133" s="123"/>
      <c r="E133" s="124">
        <v>1687.9</v>
      </c>
      <c r="F133" s="309"/>
      <c r="G133" s="309"/>
    </row>
    <row r="134" spans="1:7" ht="12.75">
      <c r="A134" s="123" t="s">
        <v>190</v>
      </c>
      <c r="B134" s="123" t="s">
        <v>409</v>
      </c>
      <c r="C134" s="124">
        <v>0</v>
      </c>
      <c r="D134" s="123"/>
      <c r="E134" s="124">
        <v>1960.92</v>
      </c>
      <c r="F134" s="309"/>
      <c r="G134" s="309"/>
    </row>
    <row r="135" spans="1:7" ht="12.75">
      <c r="A135" s="123" t="s">
        <v>198</v>
      </c>
      <c r="B135" s="123" t="s">
        <v>413</v>
      </c>
      <c r="C135" s="124">
        <v>0</v>
      </c>
      <c r="D135" s="123"/>
      <c r="E135" s="124">
        <v>4510</v>
      </c>
      <c r="F135" s="309"/>
      <c r="G135" s="310"/>
    </row>
    <row r="136" spans="1:7" ht="12.75">
      <c r="A136" s="123" t="s">
        <v>200</v>
      </c>
      <c r="B136" s="123" t="s">
        <v>414</v>
      </c>
      <c r="C136" s="124">
        <v>0</v>
      </c>
      <c r="D136" s="123"/>
      <c r="E136" s="124">
        <v>2177.5</v>
      </c>
      <c r="F136" s="309"/>
      <c r="G136" s="309"/>
    </row>
    <row r="137" spans="1:7" ht="12.75">
      <c r="A137" s="123" t="s">
        <v>202</v>
      </c>
      <c r="B137" s="123" t="s">
        <v>415</v>
      </c>
      <c r="C137" s="124">
        <v>0</v>
      </c>
      <c r="D137" s="123"/>
      <c r="E137" s="124">
        <v>7992.5</v>
      </c>
      <c r="F137" s="309"/>
      <c r="G137" s="309"/>
    </row>
    <row r="138" spans="1:7" ht="12.75">
      <c r="A138" s="121" t="s">
        <v>207</v>
      </c>
      <c r="B138" s="121" t="s">
        <v>417</v>
      </c>
      <c r="C138" s="124">
        <v>0</v>
      </c>
      <c r="D138" s="122">
        <v>0</v>
      </c>
      <c r="E138" s="122">
        <v>1822.35</v>
      </c>
      <c r="F138" s="308"/>
      <c r="G138" s="308"/>
    </row>
    <row r="139" spans="1:7" ht="12.75">
      <c r="A139" s="123" t="s">
        <v>213</v>
      </c>
      <c r="B139" s="123" t="s">
        <v>419</v>
      </c>
      <c r="C139" s="124">
        <v>0</v>
      </c>
      <c r="D139" s="123"/>
      <c r="E139" s="124">
        <v>307.35</v>
      </c>
      <c r="F139" s="309"/>
      <c r="G139" s="309"/>
    </row>
    <row r="140" spans="1:7" ht="12.75">
      <c r="A140" s="123" t="s">
        <v>217</v>
      </c>
      <c r="B140" s="123" t="s">
        <v>420</v>
      </c>
      <c r="C140" s="124">
        <v>0</v>
      </c>
      <c r="D140" s="123"/>
      <c r="E140" s="124">
        <v>1515</v>
      </c>
      <c r="F140" s="309"/>
      <c r="G140" s="309"/>
    </row>
    <row r="141" spans="1:7" ht="12.75">
      <c r="A141" s="121" t="s">
        <v>222</v>
      </c>
      <c r="B141" s="121" t="s">
        <v>421</v>
      </c>
      <c r="C141" s="122">
        <v>0</v>
      </c>
      <c r="D141" s="122">
        <v>480</v>
      </c>
      <c r="E141" s="122">
        <v>598.54</v>
      </c>
      <c r="F141" s="308"/>
      <c r="G141" s="308">
        <f>SUM(E141/D141*100)</f>
        <v>124.69583333333331</v>
      </c>
    </row>
    <row r="142" spans="1:7" ht="12.75">
      <c r="A142" s="121" t="s">
        <v>231</v>
      </c>
      <c r="B142" s="121" t="s">
        <v>423</v>
      </c>
      <c r="C142" s="122">
        <v>0</v>
      </c>
      <c r="D142" s="122">
        <v>480</v>
      </c>
      <c r="E142" s="122">
        <v>598.54</v>
      </c>
      <c r="F142" s="308"/>
      <c r="G142" s="308">
        <f>SUM(E142/D142*100)</f>
        <v>124.69583333333331</v>
      </c>
    </row>
    <row r="143" spans="1:7" ht="12.75">
      <c r="A143" s="123" t="s">
        <v>233</v>
      </c>
      <c r="B143" s="123" t="s">
        <v>424</v>
      </c>
      <c r="C143" s="124">
        <v>0</v>
      </c>
      <c r="D143" s="123"/>
      <c r="E143" s="124">
        <v>598.54</v>
      </c>
      <c r="F143" s="309"/>
      <c r="G143" s="309"/>
    </row>
    <row r="144" spans="1:7" ht="12.75">
      <c r="A144" s="121" t="s">
        <v>287</v>
      </c>
      <c r="B144" s="121" t="s">
        <v>444</v>
      </c>
      <c r="C144" s="122">
        <v>0</v>
      </c>
      <c r="D144" s="122">
        <v>6500</v>
      </c>
      <c r="E144" s="122">
        <v>6887</v>
      </c>
      <c r="F144" s="308"/>
      <c r="G144" s="308">
        <f>SUM(E144/D144*100)</f>
        <v>105.95384615384616</v>
      </c>
    </row>
    <row r="145" spans="1:7" ht="12.75">
      <c r="A145" s="121" t="s">
        <v>296</v>
      </c>
      <c r="B145" s="121" t="s">
        <v>445</v>
      </c>
      <c r="C145" s="122">
        <v>0</v>
      </c>
      <c r="D145" s="122">
        <v>6500</v>
      </c>
      <c r="E145" s="122">
        <v>6887</v>
      </c>
      <c r="F145" s="308"/>
      <c r="G145" s="308">
        <f>SUM(E145/D145*100)</f>
        <v>105.95384615384616</v>
      </c>
    </row>
    <row r="146" spans="1:7" ht="12.75">
      <c r="A146" s="123" t="s">
        <v>298</v>
      </c>
      <c r="B146" s="123" t="s">
        <v>446</v>
      </c>
      <c r="C146" s="124">
        <v>0</v>
      </c>
      <c r="D146" s="123"/>
      <c r="E146" s="124">
        <v>6887</v>
      </c>
      <c r="F146" s="309"/>
      <c r="G146" s="309"/>
    </row>
    <row r="147" spans="1:7" ht="12.75">
      <c r="A147" s="112" t="s">
        <v>465</v>
      </c>
      <c r="B147" s="112"/>
      <c r="C147" s="113">
        <f>SUM(C149+C205+C251+C315+C324+C383+C488+C527+C543+C568+C555+C581+C611+C631+C636+C649+C678+C686+C691+C703+C708+C712+C719+C725+C734)</f>
        <v>12922543.820000002</v>
      </c>
      <c r="D147" s="113">
        <f>SUM(D148+D204+D323+D382+D733)</f>
        <v>29384527</v>
      </c>
      <c r="E147" s="113">
        <f>SUM(E149+E205+E251+E315+E324+E383+E488+E527+E543+E568+E555+E581+E611+E631+E636+E649+E678+E686+E691+E703+E708+E712+E719+E725+E734)</f>
        <v>13994043.760000002</v>
      </c>
      <c r="F147" s="128">
        <f aca="true" t="shared" si="4" ref="F147:F190">SUM(E147/C147*100)</f>
        <v>108.2917106331778</v>
      </c>
      <c r="G147" s="128">
        <f aca="true" t="shared" si="5" ref="G147:G152">SUM(E147/D147*100)</f>
        <v>47.6238523764565</v>
      </c>
    </row>
    <row r="148" spans="1:9" ht="12.75">
      <c r="A148" s="114" t="s">
        <v>466</v>
      </c>
      <c r="B148" s="114"/>
      <c r="C148" s="115">
        <f>SUM(C149)</f>
        <v>901952.5499999999</v>
      </c>
      <c r="D148" s="115">
        <f>SUM(D149)</f>
        <v>2288670</v>
      </c>
      <c r="E148" s="115">
        <f>SUM(E149)</f>
        <v>970489.1499999999</v>
      </c>
      <c r="F148" s="174">
        <f t="shared" si="4"/>
        <v>107.59869241458433</v>
      </c>
      <c r="G148" s="174">
        <f t="shared" si="5"/>
        <v>42.40406655393743</v>
      </c>
      <c r="H148" s="120"/>
      <c r="I148" s="120"/>
    </row>
    <row r="149" spans="1:7" ht="12.75">
      <c r="A149" s="116" t="s">
        <v>467</v>
      </c>
      <c r="B149" s="116"/>
      <c r="C149" s="117">
        <f>SUM(C151+C160+C183+C186)</f>
        <v>901952.5499999999</v>
      </c>
      <c r="D149" s="117">
        <f>SUM(D151+D160+D183+D186+D192+D201)</f>
        <v>2288670</v>
      </c>
      <c r="E149" s="117">
        <f>SUM(E151+E160+E183+E186+E192+E201)</f>
        <v>970489.1499999999</v>
      </c>
      <c r="F149" s="175">
        <f t="shared" si="4"/>
        <v>107.59869241458433</v>
      </c>
      <c r="G149" s="175">
        <f t="shared" si="5"/>
        <v>42.40406655393743</v>
      </c>
    </row>
    <row r="150" spans="1:7" ht="12.75">
      <c r="A150" s="118" t="s">
        <v>468</v>
      </c>
      <c r="B150" s="118"/>
      <c r="C150" s="119">
        <f>SUM(C152+C155+C157+C161+C164+C169+C177+C179+C184+C187+C189)</f>
        <v>901952.5499999999</v>
      </c>
      <c r="D150" s="119">
        <f>SUM(D152+D155+D157+D161+D164+D169+D177+D179+D184+D187+D189)</f>
        <v>2246670</v>
      </c>
      <c r="E150" s="119">
        <f>SUM(E152+E155+E157+E161+E164+E169+E177+E179+E184+E187+E189)</f>
        <v>946383.79</v>
      </c>
      <c r="F150" s="176">
        <f t="shared" si="4"/>
        <v>104.92611723310723</v>
      </c>
      <c r="G150" s="176">
        <f t="shared" si="5"/>
        <v>42.12384506847913</v>
      </c>
    </row>
    <row r="151" spans="1:7" ht="12.75">
      <c r="A151" s="121" t="s">
        <v>138</v>
      </c>
      <c r="B151" s="121" t="s">
        <v>386</v>
      </c>
      <c r="C151" s="122">
        <f>SUM(C152+C155+C157)</f>
        <v>623138.73</v>
      </c>
      <c r="D151" s="122">
        <v>1428000</v>
      </c>
      <c r="E151" s="122">
        <f>SUM(E152+E155+E157)</f>
        <v>691343.9400000001</v>
      </c>
      <c r="F151" s="308">
        <f t="shared" si="4"/>
        <v>110.94542943912347</v>
      </c>
      <c r="G151" s="308">
        <f t="shared" si="5"/>
        <v>48.4134411764706</v>
      </c>
    </row>
    <row r="152" spans="1:7" ht="12.75">
      <c r="A152" s="121" t="s">
        <v>140</v>
      </c>
      <c r="B152" s="121" t="s">
        <v>387</v>
      </c>
      <c r="C152" s="122">
        <f>SUM(C153:C154)</f>
        <v>520723.6</v>
      </c>
      <c r="D152" s="122">
        <v>1185000</v>
      </c>
      <c r="E152" s="122">
        <f>SUM(E153:E154)</f>
        <v>571539.1900000001</v>
      </c>
      <c r="F152" s="308">
        <f t="shared" si="4"/>
        <v>109.7586493103059</v>
      </c>
      <c r="G152" s="308">
        <f t="shared" si="5"/>
        <v>48.23115527426161</v>
      </c>
    </row>
    <row r="153" spans="1:7" ht="12.75">
      <c r="A153" s="123" t="s">
        <v>142</v>
      </c>
      <c r="B153" s="123" t="s">
        <v>388</v>
      </c>
      <c r="C153" s="124">
        <v>520723.6</v>
      </c>
      <c r="D153" s="123"/>
      <c r="E153" s="124">
        <v>568256.06</v>
      </c>
      <c r="F153" s="309">
        <f t="shared" si="4"/>
        <v>109.12815551282871</v>
      </c>
      <c r="G153" s="309"/>
    </row>
    <row r="154" spans="1:7" ht="12.75">
      <c r="A154" s="123" t="s">
        <v>145</v>
      </c>
      <c r="B154" s="123" t="s">
        <v>389</v>
      </c>
      <c r="C154" s="129">
        <v>0</v>
      </c>
      <c r="D154" s="123"/>
      <c r="E154" s="124">
        <v>3283.13</v>
      </c>
      <c r="F154" s="309"/>
      <c r="G154" s="309"/>
    </row>
    <row r="155" spans="1:7" ht="12.75">
      <c r="A155" s="121" t="s">
        <v>149</v>
      </c>
      <c r="B155" s="121" t="s">
        <v>391</v>
      </c>
      <c r="C155" s="122">
        <f>SUM(C156)</f>
        <v>15000</v>
      </c>
      <c r="D155" s="122">
        <v>39000</v>
      </c>
      <c r="E155" s="122">
        <f>SUM(E156)</f>
        <v>21500</v>
      </c>
      <c r="F155" s="308">
        <f t="shared" si="4"/>
        <v>143.33333333333334</v>
      </c>
      <c r="G155" s="308">
        <f>SUM(E155/D155*100)</f>
        <v>55.12820512820513</v>
      </c>
    </row>
    <row r="156" spans="1:7" ht="12.75">
      <c r="A156" s="123" t="s">
        <v>151</v>
      </c>
      <c r="B156" s="123" t="s">
        <v>391</v>
      </c>
      <c r="C156" s="124">
        <v>15000</v>
      </c>
      <c r="D156" s="123"/>
      <c r="E156" s="124">
        <v>21500</v>
      </c>
      <c r="F156" s="309">
        <f t="shared" si="4"/>
        <v>143.33333333333334</v>
      </c>
      <c r="G156" s="309"/>
    </row>
    <row r="157" spans="1:7" ht="12.75">
      <c r="A157" s="121" t="s">
        <v>152</v>
      </c>
      <c r="B157" s="121" t="s">
        <v>392</v>
      </c>
      <c r="C157" s="122">
        <f>SUM(C158:C159)</f>
        <v>87415.13</v>
      </c>
      <c r="D157" s="122">
        <v>204000</v>
      </c>
      <c r="E157" s="122">
        <f>SUM(E158:E159)</f>
        <v>98304.75</v>
      </c>
      <c r="F157" s="308">
        <f t="shared" si="4"/>
        <v>112.45736293019297</v>
      </c>
      <c r="G157" s="308">
        <f>SUM(E157/D157*100)</f>
        <v>48.18860294117647</v>
      </c>
    </row>
    <row r="158" spans="1:7" ht="12.75">
      <c r="A158" s="123" t="s">
        <v>154</v>
      </c>
      <c r="B158" s="123" t="s">
        <v>393</v>
      </c>
      <c r="C158" s="124">
        <v>78697.08</v>
      </c>
      <c r="D158" s="123"/>
      <c r="E158" s="124">
        <v>88588.54</v>
      </c>
      <c r="F158" s="309">
        <f t="shared" si="4"/>
        <v>112.56903051549052</v>
      </c>
      <c r="G158" s="309"/>
    </row>
    <row r="159" spans="1:7" ht="12.75">
      <c r="A159" s="123" t="s">
        <v>156</v>
      </c>
      <c r="B159" s="123" t="s">
        <v>394</v>
      </c>
      <c r="C159" s="124">
        <v>8718.05</v>
      </c>
      <c r="D159" s="123"/>
      <c r="E159" s="124">
        <v>9716.21</v>
      </c>
      <c r="F159" s="309">
        <f t="shared" si="4"/>
        <v>111.44934933844151</v>
      </c>
      <c r="G159" s="309"/>
    </row>
    <row r="160" spans="1:7" ht="12.75">
      <c r="A160" s="121" t="s">
        <v>158</v>
      </c>
      <c r="B160" s="121" t="s">
        <v>395</v>
      </c>
      <c r="C160" s="122">
        <f>SUM(C161+C164+C169+C177+C179)</f>
        <v>241274.43</v>
      </c>
      <c r="D160" s="122">
        <f>SUM(D161+D164+D169+D177+D179)</f>
        <v>570170</v>
      </c>
      <c r="E160" s="122">
        <f>SUM(E161+E164+E169+E177+E179)</f>
        <v>206978.02999999997</v>
      </c>
      <c r="F160" s="308">
        <f t="shared" si="4"/>
        <v>85.78531508705667</v>
      </c>
      <c r="G160" s="308">
        <f>SUM(E160/D160*100)</f>
        <v>36.30110844134205</v>
      </c>
    </row>
    <row r="161" spans="1:7" ht="12.75">
      <c r="A161" s="121" t="s">
        <v>160</v>
      </c>
      <c r="B161" s="121" t="s">
        <v>396</v>
      </c>
      <c r="C161" s="122">
        <f>SUM(C162:C163)</f>
        <v>20950.21</v>
      </c>
      <c r="D161" s="122">
        <v>44100</v>
      </c>
      <c r="E161" s="122">
        <f>SUM(E162:E163)</f>
        <v>14132.95</v>
      </c>
      <c r="F161" s="308">
        <f t="shared" si="4"/>
        <v>67.4597056545018</v>
      </c>
      <c r="G161" s="308">
        <f>SUM(E161/D161*100)</f>
        <v>32.04750566893424</v>
      </c>
    </row>
    <row r="162" spans="1:7" ht="12.75">
      <c r="A162" s="123" t="s">
        <v>162</v>
      </c>
      <c r="B162" s="123" t="s">
        <v>397</v>
      </c>
      <c r="C162" s="124">
        <v>9976.21</v>
      </c>
      <c r="D162" s="123"/>
      <c r="E162" s="124">
        <v>3178.95</v>
      </c>
      <c r="F162" s="309">
        <f t="shared" si="4"/>
        <v>31.865307566701183</v>
      </c>
      <c r="G162" s="310"/>
    </row>
    <row r="163" spans="1:7" ht="12.75">
      <c r="A163" s="123" t="s">
        <v>164</v>
      </c>
      <c r="B163" s="123" t="s">
        <v>398</v>
      </c>
      <c r="C163" s="124">
        <v>10974</v>
      </c>
      <c r="D163" s="123"/>
      <c r="E163" s="124">
        <v>10954</v>
      </c>
      <c r="F163" s="309">
        <f t="shared" si="4"/>
        <v>99.81775104793147</v>
      </c>
      <c r="G163" s="309"/>
    </row>
    <row r="164" spans="1:7" ht="12.75">
      <c r="A164" s="121" t="s">
        <v>170</v>
      </c>
      <c r="B164" s="121" t="s">
        <v>401</v>
      </c>
      <c r="C164" s="122">
        <f>SUM(C165:C168)</f>
        <v>22937.72</v>
      </c>
      <c r="D164" s="122">
        <v>61050</v>
      </c>
      <c r="E164" s="122">
        <f>SUM(E165:E168)</f>
        <v>29477.969999999998</v>
      </c>
      <c r="F164" s="308">
        <f t="shared" si="4"/>
        <v>128.51307802170396</v>
      </c>
      <c r="G164" s="308">
        <f>SUM(E164/D164*100)</f>
        <v>48.284963144963136</v>
      </c>
    </row>
    <row r="165" spans="1:7" ht="12.75">
      <c r="A165" s="123" t="s">
        <v>172</v>
      </c>
      <c r="B165" s="123" t="s">
        <v>402</v>
      </c>
      <c r="C165" s="124">
        <v>16283.18</v>
      </c>
      <c r="D165" s="123"/>
      <c r="E165" s="124">
        <v>21896.67</v>
      </c>
      <c r="F165" s="309">
        <f t="shared" si="4"/>
        <v>134.4741629092106</v>
      </c>
      <c r="G165" s="309"/>
    </row>
    <row r="166" spans="1:7" ht="12.75">
      <c r="A166" s="123" t="s">
        <v>176</v>
      </c>
      <c r="B166" s="123" t="s">
        <v>403</v>
      </c>
      <c r="C166" s="124">
        <v>5384.56</v>
      </c>
      <c r="D166" s="123"/>
      <c r="E166" s="124">
        <v>5040.48</v>
      </c>
      <c r="F166" s="309">
        <f t="shared" si="4"/>
        <v>93.60987713016475</v>
      </c>
      <c r="G166" s="309"/>
    </row>
    <row r="167" spans="1:7" ht="12.75">
      <c r="A167" s="130">
        <v>3224</v>
      </c>
      <c r="B167" s="123" t="s">
        <v>404</v>
      </c>
      <c r="C167" s="124">
        <v>1269.98</v>
      </c>
      <c r="D167" s="123"/>
      <c r="E167" s="124">
        <v>2540.82</v>
      </c>
      <c r="F167" s="309">
        <f t="shared" si="4"/>
        <v>200.06771760185202</v>
      </c>
      <c r="G167" s="309"/>
    </row>
    <row r="168" spans="1:7" ht="12.75">
      <c r="A168" s="130">
        <v>3225</v>
      </c>
      <c r="B168" s="123" t="s">
        <v>464</v>
      </c>
      <c r="C168" s="124">
        <v>0</v>
      </c>
      <c r="D168" s="123"/>
      <c r="E168" s="124">
        <v>0</v>
      </c>
      <c r="F168" s="309"/>
      <c r="G168" s="309"/>
    </row>
    <row r="169" spans="1:7" ht="12.75">
      <c r="A169" s="131" t="s">
        <v>184</v>
      </c>
      <c r="B169" s="121" t="s">
        <v>406</v>
      </c>
      <c r="C169" s="122">
        <f>SUM(C170:C176)</f>
        <v>192335.55</v>
      </c>
      <c r="D169" s="122">
        <v>454920</v>
      </c>
      <c r="E169" s="122">
        <f>SUM(E170:E176)</f>
        <v>155684.25</v>
      </c>
      <c r="F169" s="308">
        <f t="shared" si="4"/>
        <v>80.94408443992803</v>
      </c>
      <c r="G169" s="308">
        <f>SUM(E169/D169*100)</f>
        <v>34.22233579530467</v>
      </c>
    </row>
    <row r="170" spans="1:7" ht="12.75">
      <c r="A170" s="132" t="s">
        <v>186</v>
      </c>
      <c r="B170" s="123" t="s">
        <v>407</v>
      </c>
      <c r="C170" s="124">
        <v>16649.52</v>
      </c>
      <c r="D170" s="123"/>
      <c r="E170" s="124">
        <v>11333.73</v>
      </c>
      <c r="F170" s="309">
        <f t="shared" si="4"/>
        <v>68.07241289838986</v>
      </c>
      <c r="G170" s="309"/>
    </row>
    <row r="171" spans="1:7" ht="12.75">
      <c r="A171" s="130">
        <v>3232</v>
      </c>
      <c r="B171" s="123" t="s">
        <v>189</v>
      </c>
      <c r="C171" s="124">
        <v>2025</v>
      </c>
      <c r="D171" s="123"/>
      <c r="E171" s="124">
        <v>1799</v>
      </c>
      <c r="F171" s="309">
        <f t="shared" si="4"/>
        <v>88.8395061728395</v>
      </c>
      <c r="G171" s="309"/>
    </row>
    <row r="172" spans="1:7" ht="12.75">
      <c r="A172" s="130">
        <v>3233</v>
      </c>
      <c r="B172" s="123" t="s">
        <v>409</v>
      </c>
      <c r="C172" s="124">
        <v>1648.63</v>
      </c>
      <c r="D172" s="123"/>
      <c r="E172" s="124">
        <v>1773.75</v>
      </c>
      <c r="F172" s="309">
        <f t="shared" si="4"/>
        <v>107.58933174817878</v>
      </c>
      <c r="G172" s="309"/>
    </row>
    <row r="173" spans="1:7" ht="12.75">
      <c r="A173" s="132" t="s">
        <v>192</v>
      </c>
      <c r="B173" s="123" t="s">
        <v>410</v>
      </c>
      <c r="C173" s="124">
        <v>888.9</v>
      </c>
      <c r="D173" s="123"/>
      <c r="E173" s="124">
        <v>1291.6</v>
      </c>
      <c r="F173" s="309">
        <f t="shared" si="4"/>
        <v>145.3031837102036</v>
      </c>
      <c r="G173" s="309"/>
    </row>
    <row r="174" spans="1:7" ht="12.75">
      <c r="A174" s="132" t="s">
        <v>194</v>
      </c>
      <c r="B174" s="123" t="s">
        <v>411</v>
      </c>
      <c r="C174" s="124">
        <v>5639.88</v>
      </c>
      <c r="D174" s="123"/>
      <c r="E174" s="124">
        <v>1879.96</v>
      </c>
      <c r="F174" s="309">
        <f t="shared" si="4"/>
        <v>33.33333333333333</v>
      </c>
      <c r="G174" s="309"/>
    </row>
    <row r="175" spans="1:7" ht="12.75">
      <c r="A175" s="132" t="s">
        <v>198</v>
      </c>
      <c r="B175" s="123" t="s">
        <v>413</v>
      </c>
      <c r="C175" s="124">
        <v>115221.18</v>
      </c>
      <c r="D175" s="123"/>
      <c r="E175" s="124">
        <v>83001.19</v>
      </c>
      <c r="F175" s="309">
        <f t="shared" si="4"/>
        <v>72.03639990494804</v>
      </c>
      <c r="G175" s="309"/>
    </row>
    <row r="176" spans="1:7" ht="12.75">
      <c r="A176" s="132" t="s">
        <v>202</v>
      </c>
      <c r="B176" s="123" t="s">
        <v>415</v>
      </c>
      <c r="C176" s="124">
        <v>50262.44</v>
      </c>
      <c r="D176" s="123"/>
      <c r="E176" s="124">
        <v>54605.02</v>
      </c>
      <c r="F176" s="309">
        <f t="shared" si="4"/>
        <v>108.63981135814336</v>
      </c>
      <c r="G176" s="309"/>
    </row>
    <row r="177" spans="1:7" ht="12.75">
      <c r="A177" s="131" t="s">
        <v>204</v>
      </c>
      <c r="B177" s="121" t="s">
        <v>416</v>
      </c>
      <c r="C177" s="122">
        <v>0</v>
      </c>
      <c r="D177" s="122">
        <v>3600</v>
      </c>
      <c r="E177" s="122">
        <v>3723.56</v>
      </c>
      <c r="F177" s="308"/>
      <c r="G177" s="308">
        <f>SUM(E177/D177*100)</f>
        <v>103.43222222222221</v>
      </c>
    </row>
    <row r="178" spans="1:7" ht="12.75">
      <c r="A178" s="132" t="s">
        <v>206</v>
      </c>
      <c r="B178" s="123" t="s">
        <v>416</v>
      </c>
      <c r="C178" s="124">
        <v>0</v>
      </c>
      <c r="D178" s="123"/>
      <c r="E178" s="124">
        <v>3723.56</v>
      </c>
      <c r="F178" s="309"/>
      <c r="G178" s="309"/>
    </row>
    <row r="179" spans="1:7" ht="12.75">
      <c r="A179" s="131" t="s">
        <v>207</v>
      </c>
      <c r="B179" s="121" t="s">
        <v>417</v>
      </c>
      <c r="C179" s="122">
        <f>SUM(C180:C182)</f>
        <v>5050.95</v>
      </c>
      <c r="D179" s="122">
        <v>6500</v>
      </c>
      <c r="E179" s="122">
        <f>SUM(E180:E182)</f>
        <v>3959.3</v>
      </c>
      <c r="F179" s="308">
        <f t="shared" si="4"/>
        <v>78.38723408467715</v>
      </c>
      <c r="G179" s="308">
        <f>SUM(E179/D179*100)</f>
        <v>60.9123076923077</v>
      </c>
    </row>
    <row r="180" spans="1:7" s="133" customFormat="1" ht="12.75">
      <c r="A180" s="130">
        <v>3292</v>
      </c>
      <c r="B180" s="123" t="s">
        <v>418</v>
      </c>
      <c r="C180" s="129">
        <v>2619.02</v>
      </c>
      <c r="D180" s="129"/>
      <c r="E180" s="129">
        <v>0</v>
      </c>
      <c r="F180" s="309">
        <f t="shared" si="4"/>
        <v>0</v>
      </c>
      <c r="G180" s="309"/>
    </row>
    <row r="181" spans="1:7" ht="12.75">
      <c r="A181" s="132" t="s">
        <v>213</v>
      </c>
      <c r="B181" s="123" t="s">
        <v>419</v>
      </c>
      <c r="C181" s="124">
        <v>2331.93</v>
      </c>
      <c r="D181" s="123"/>
      <c r="E181" s="124">
        <v>3959.3</v>
      </c>
      <c r="F181" s="309">
        <f t="shared" si="4"/>
        <v>169.78640010634967</v>
      </c>
      <c r="G181" s="309"/>
    </row>
    <row r="182" spans="1:7" ht="12.75">
      <c r="A182" s="130">
        <v>3294</v>
      </c>
      <c r="B182" s="123" t="s">
        <v>216</v>
      </c>
      <c r="C182" s="124">
        <v>100</v>
      </c>
      <c r="D182" s="123"/>
      <c r="E182" s="124">
        <v>0</v>
      </c>
      <c r="F182" s="309">
        <f t="shared" si="4"/>
        <v>0</v>
      </c>
      <c r="G182" s="309"/>
    </row>
    <row r="183" spans="1:7" ht="12.75">
      <c r="A183" s="131" t="s">
        <v>222</v>
      </c>
      <c r="B183" s="121" t="s">
        <v>421</v>
      </c>
      <c r="C183" s="122">
        <f>SUM(C184)</f>
        <v>3438.8</v>
      </c>
      <c r="D183" s="122">
        <v>8500</v>
      </c>
      <c r="E183" s="122">
        <f>SUM(E184)</f>
        <v>4861.12</v>
      </c>
      <c r="F183" s="308">
        <f t="shared" si="4"/>
        <v>141.3609398627428</v>
      </c>
      <c r="G183" s="308">
        <f>SUM(E183/D183*100)</f>
        <v>57.189647058823525</v>
      </c>
    </row>
    <row r="184" spans="1:7" ht="12.75">
      <c r="A184" s="131" t="s">
        <v>231</v>
      </c>
      <c r="B184" s="121" t="s">
        <v>423</v>
      </c>
      <c r="C184" s="122">
        <f>SUM(C185)</f>
        <v>3438.8</v>
      </c>
      <c r="D184" s="122">
        <v>8500</v>
      </c>
      <c r="E184" s="122">
        <f>SUM(E185)</f>
        <v>4861.12</v>
      </c>
      <c r="F184" s="308">
        <f t="shared" si="4"/>
        <v>141.3609398627428</v>
      </c>
      <c r="G184" s="308">
        <f>SUM(E184/D184*100)</f>
        <v>57.189647058823525</v>
      </c>
    </row>
    <row r="185" spans="1:7" s="133" customFormat="1" ht="12.75">
      <c r="A185" s="132" t="s">
        <v>233</v>
      </c>
      <c r="B185" s="123" t="s">
        <v>424</v>
      </c>
      <c r="C185" s="124">
        <v>3438.8</v>
      </c>
      <c r="D185" s="123"/>
      <c r="E185" s="124">
        <v>4861.12</v>
      </c>
      <c r="F185" s="309">
        <f t="shared" si="4"/>
        <v>141.3609398627428</v>
      </c>
      <c r="G185" s="309"/>
    </row>
    <row r="186" spans="1:7" ht="12.75">
      <c r="A186" s="131" t="s">
        <v>287</v>
      </c>
      <c r="B186" s="121" t="s">
        <v>444</v>
      </c>
      <c r="C186" s="122">
        <f>SUM(C187+C189)</f>
        <v>34100.59</v>
      </c>
      <c r="D186" s="122">
        <v>240000</v>
      </c>
      <c r="E186" s="122">
        <f>SUM(E187+E189)</f>
        <v>43200.7</v>
      </c>
      <c r="F186" s="308">
        <f t="shared" si="4"/>
        <v>126.68607786551493</v>
      </c>
      <c r="G186" s="308">
        <f>SUM(E186/D186*100)</f>
        <v>18.000291666666666</v>
      </c>
    </row>
    <row r="187" spans="1:7" ht="12.75">
      <c r="A187" s="131" t="s">
        <v>296</v>
      </c>
      <c r="B187" s="121" t="s">
        <v>445</v>
      </c>
      <c r="C187" s="122">
        <f>SUM(C188)</f>
        <v>8614.88</v>
      </c>
      <c r="D187" s="122">
        <v>76000</v>
      </c>
      <c r="E187" s="122">
        <f>SUM(E188)</f>
        <v>9047.83</v>
      </c>
      <c r="F187" s="308">
        <f t="shared" si="4"/>
        <v>105.02560685697307</v>
      </c>
      <c r="G187" s="308">
        <f>SUM(E187/D187*100)</f>
        <v>11.90503947368421</v>
      </c>
    </row>
    <row r="188" spans="1:7" ht="12.75">
      <c r="A188" s="132" t="s">
        <v>298</v>
      </c>
      <c r="B188" s="123" t="s">
        <v>446</v>
      </c>
      <c r="C188" s="124">
        <v>8614.88</v>
      </c>
      <c r="D188" s="123"/>
      <c r="E188" s="124">
        <v>9047.83</v>
      </c>
      <c r="F188" s="309">
        <f t="shared" si="4"/>
        <v>105.02560685697307</v>
      </c>
      <c r="G188" s="309"/>
    </row>
    <row r="189" spans="1:7" s="135" customFormat="1" ht="12.75">
      <c r="A189" s="134">
        <v>424</v>
      </c>
      <c r="B189" s="121" t="s">
        <v>309</v>
      </c>
      <c r="C189" s="122">
        <f>SUM(C190:C191)</f>
        <v>25485.71</v>
      </c>
      <c r="D189" s="122">
        <v>164000</v>
      </c>
      <c r="E189" s="122">
        <f>SUM(E190:E191)</f>
        <v>34152.869999999995</v>
      </c>
      <c r="F189" s="308">
        <f t="shared" si="4"/>
        <v>134.00792051702697</v>
      </c>
      <c r="G189" s="308">
        <f>SUM(E189/D189*100)</f>
        <v>20.824920731707312</v>
      </c>
    </row>
    <row r="190" spans="1:7" ht="12.75">
      <c r="A190" s="130">
        <v>4241</v>
      </c>
      <c r="B190" s="123" t="s">
        <v>311</v>
      </c>
      <c r="C190" s="124">
        <v>25485.71</v>
      </c>
      <c r="D190" s="123"/>
      <c r="E190" s="124">
        <v>20652.87</v>
      </c>
      <c r="F190" s="309">
        <f t="shared" si="4"/>
        <v>81.03705959143379</v>
      </c>
      <c r="G190" s="309"/>
    </row>
    <row r="191" spans="1:7" ht="12.75">
      <c r="A191" s="130">
        <v>4242</v>
      </c>
      <c r="B191" s="123" t="s">
        <v>313</v>
      </c>
      <c r="C191" s="124">
        <v>0</v>
      </c>
      <c r="D191" s="123"/>
      <c r="E191" s="124">
        <v>13500</v>
      </c>
      <c r="F191" s="309"/>
      <c r="G191" s="309"/>
    </row>
    <row r="192" spans="1:7" ht="12.75">
      <c r="A192" s="118" t="s">
        <v>469</v>
      </c>
      <c r="B192" s="118"/>
      <c r="C192" s="119">
        <v>0</v>
      </c>
      <c r="D192" s="119">
        <v>27000</v>
      </c>
      <c r="E192" s="119">
        <v>24105.36</v>
      </c>
      <c r="F192" s="176"/>
      <c r="G192" s="176">
        <f>SUM(E192/D192*100)</f>
        <v>89.2791111111111</v>
      </c>
    </row>
    <row r="193" spans="1:7" ht="12.75">
      <c r="A193" s="121" t="s">
        <v>158</v>
      </c>
      <c r="B193" s="121" t="s">
        <v>395</v>
      </c>
      <c r="C193" s="122">
        <v>0</v>
      </c>
      <c r="D193" s="122">
        <v>27000</v>
      </c>
      <c r="E193" s="122">
        <v>24105.36</v>
      </c>
      <c r="F193" s="308"/>
      <c r="G193" s="308">
        <f>SUM(E193/D193*100)</f>
        <v>89.2791111111111</v>
      </c>
    </row>
    <row r="194" spans="1:7" ht="12.75">
      <c r="A194" s="121" t="s">
        <v>160</v>
      </c>
      <c r="B194" s="121" t="s">
        <v>396</v>
      </c>
      <c r="C194" s="122">
        <v>0</v>
      </c>
      <c r="D194" s="122">
        <v>3000</v>
      </c>
      <c r="E194" s="122">
        <v>2170</v>
      </c>
      <c r="F194" s="308"/>
      <c r="G194" s="308">
        <f>SUM(E194/D194*100)</f>
        <v>72.33333333333334</v>
      </c>
    </row>
    <row r="195" spans="1:7" ht="12.75">
      <c r="A195" s="123" t="s">
        <v>162</v>
      </c>
      <c r="B195" s="123" t="s">
        <v>397</v>
      </c>
      <c r="C195" s="124">
        <v>0</v>
      </c>
      <c r="D195" s="123"/>
      <c r="E195" s="124">
        <v>2170</v>
      </c>
      <c r="F195" s="309"/>
      <c r="G195" s="309"/>
    </row>
    <row r="196" spans="1:7" ht="12.75">
      <c r="A196" s="121" t="s">
        <v>170</v>
      </c>
      <c r="B196" s="121" t="s">
        <v>401</v>
      </c>
      <c r="C196" s="122">
        <v>0</v>
      </c>
      <c r="D196" s="122">
        <v>8000</v>
      </c>
      <c r="E196" s="122">
        <v>6683.93</v>
      </c>
      <c r="F196" s="308"/>
      <c r="G196" s="308">
        <f>SUM(E196/D196*100)</f>
        <v>83.549125</v>
      </c>
    </row>
    <row r="197" spans="1:7" ht="12.75">
      <c r="A197" s="123" t="s">
        <v>172</v>
      </c>
      <c r="B197" s="123" t="s">
        <v>402</v>
      </c>
      <c r="C197" s="124">
        <v>0</v>
      </c>
      <c r="D197" s="123"/>
      <c r="E197" s="124">
        <v>6683.93</v>
      </c>
      <c r="F197" s="309"/>
      <c r="G197" s="309"/>
    </row>
    <row r="198" spans="1:7" ht="12.75">
      <c r="A198" s="121" t="s">
        <v>184</v>
      </c>
      <c r="B198" s="121" t="s">
        <v>406</v>
      </c>
      <c r="C198" s="122">
        <v>0</v>
      </c>
      <c r="D198" s="122">
        <v>5000</v>
      </c>
      <c r="E198" s="122">
        <v>0</v>
      </c>
      <c r="F198" s="308"/>
      <c r="G198" s="308">
        <f>SUM(E198/D198*100)</f>
        <v>0</v>
      </c>
    </row>
    <row r="199" spans="1:7" ht="12.75">
      <c r="A199" s="121" t="s">
        <v>207</v>
      </c>
      <c r="B199" s="121" t="s">
        <v>417</v>
      </c>
      <c r="C199" s="122">
        <v>0</v>
      </c>
      <c r="D199" s="122">
        <v>11000</v>
      </c>
      <c r="E199" s="122">
        <v>15251.43</v>
      </c>
      <c r="F199" s="308"/>
      <c r="G199" s="308">
        <f>SUM(E199/D199*100)</f>
        <v>138.64936363636363</v>
      </c>
    </row>
    <row r="200" spans="1:7" ht="12.75">
      <c r="A200" s="123" t="s">
        <v>213</v>
      </c>
      <c r="B200" s="123" t="s">
        <v>419</v>
      </c>
      <c r="C200" s="124">
        <v>0</v>
      </c>
      <c r="D200" s="123"/>
      <c r="E200" s="124">
        <v>15251.43</v>
      </c>
      <c r="F200" s="309"/>
      <c r="G200" s="309"/>
    </row>
    <row r="201" spans="1:7" ht="12.75">
      <c r="A201" s="118" t="s">
        <v>470</v>
      </c>
      <c r="B201" s="118"/>
      <c r="C201" s="119">
        <v>0</v>
      </c>
      <c r="D201" s="119">
        <v>15000</v>
      </c>
      <c r="E201" s="119">
        <v>0</v>
      </c>
      <c r="F201" s="176"/>
      <c r="G201" s="176">
        <f aca="true" t="shared" si="6" ref="G201:G208">SUM(E201/D201*100)</f>
        <v>0</v>
      </c>
    </row>
    <row r="202" spans="1:7" ht="12.75">
      <c r="A202" s="121" t="s">
        <v>287</v>
      </c>
      <c r="B202" s="121" t="s">
        <v>444</v>
      </c>
      <c r="C202" s="122">
        <v>0</v>
      </c>
      <c r="D202" s="122">
        <v>15000</v>
      </c>
      <c r="E202" s="122">
        <v>0</v>
      </c>
      <c r="F202" s="308"/>
      <c r="G202" s="308">
        <f t="shared" si="6"/>
        <v>0</v>
      </c>
    </row>
    <row r="203" spans="1:7" ht="12.75">
      <c r="A203" s="121" t="s">
        <v>308</v>
      </c>
      <c r="B203" s="121" t="s">
        <v>309</v>
      </c>
      <c r="C203" s="122">
        <v>0</v>
      </c>
      <c r="D203" s="122">
        <v>15000</v>
      </c>
      <c r="E203" s="122">
        <v>0</v>
      </c>
      <c r="F203" s="308"/>
      <c r="G203" s="308">
        <f t="shared" si="6"/>
        <v>0</v>
      </c>
    </row>
    <row r="204" spans="1:7" ht="12.75">
      <c r="A204" s="114" t="s">
        <v>471</v>
      </c>
      <c r="B204" s="114"/>
      <c r="C204" s="115">
        <f>SUM(C205+C244+C251+C315)</f>
        <v>2165443.7</v>
      </c>
      <c r="D204" s="115">
        <f>SUM(D205+D244+D251+D315)</f>
        <v>4936397</v>
      </c>
      <c r="E204" s="115">
        <f>SUM(E205+E244+E251+E315)</f>
        <v>2327061.2</v>
      </c>
      <c r="F204" s="311">
        <f aca="true" t="shared" si="7" ref="F204:F259">SUM(E204/C204*100)</f>
        <v>107.46348196445837</v>
      </c>
      <c r="G204" s="311">
        <f t="shared" si="6"/>
        <v>47.14088433324954</v>
      </c>
    </row>
    <row r="205" spans="1:7" ht="12.75">
      <c r="A205" s="136" t="s">
        <v>472</v>
      </c>
      <c r="B205" s="137"/>
      <c r="C205" s="117">
        <f>SUM(C207+C235+C239)</f>
        <v>685129.4700000001</v>
      </c>
      <c r="D205" s="117">
        <f>SUM(D207+D235+D239)</f>
        <v>1488208</v>
      </c>
      <c r="E205" s="117">
        <f>SUM(E207+E235+E239)</f>
        <v>741647.9199999999</v>
      </c>
      <c r="F205" s="175">
        <f t="shared" si="7"/>
        <v>108.2493094334418</v>
      </c>
      <c r="G205" s="175">
        <f t="shared" si="6"/>
        <v>49.83496392977325</v>
      </c>
    </row>
    <row r="206" spans="1:7" ht="12.75">
      <c r="A206" s="138" t="s">
        <v>473</v>
      </c>
      <c r="B206" s="139"/>
      <c r="C206" s="119">
        <f>SUM(C208+C212+C219+C229+C236+C240+C242)</f>
        <v>685129.4700000001</v>
      </c>
      <c r="D206" s="119">
        <f>SUM(D208+D212+D219+D229+D236+D240+D242)</f>
        <v>1488208</v>
      </c>
      <c r="E206" s="119">
        <f>SUM(E208+E212+E219+E229+E236+E240+E242)</f>
        <v>741647.9199999999</v>
      </c>
      <c r="F206" s="176">
        <f t="shared" si="7"/>
        <v>108.2493094334418</v>
      </c>
      <c r="G206" s="176">
        <f t="shared" si="6"/>
        <v>49.83496392977325</v>
      </c>
    </row>
    <row r="207" spans="1:7" ht="12.75">
      <c r="A207" s="121" t="s">
        <v>158</v>
      </c>
      <c r="B207" s="121" t="s">
        <v>395</v>
      </c>
      <c r="C207" s="122">
        <f>SUM(C208+C212+C219+C229)</f>
        <v>677314.9600000001</v>
      </c>
      <c r="D207" s="122">
        <f>SUM(D208+D212+D219+D229)</f>
        <v>1476708</v>
      </c>
      <c r="E207" s="122">
        <f>SUM(E208+E212+E219+E229)</f>
        <v>720987.8099999999</v>
      </c>
      <c r="F207" s="308">
        <f t="shared" si="7"/>
        <v>106.44793819407145</v>
      </c>
      <c r="G207" s="308">
        <f t="shared" si="6"/>
        <v>48.82399296272519</v>
      </c>
    </row>
    <row r="208" spans="1:7" ht="12.75">
      <c r="A208" s="121" t="s">
        <v>160</v>
      </c>
      <c r="B208" s="121" t="s">
        <v>396</v>
      </c>
      <c r="C208" s="122">
        <f>SUM(C209:C211)</f>
        <v>51325.1</v>
      </c>
      <c r="D208" s="122">
        <v>101500</v>
      </c>
      <c r="E208" s="122">
        <f>SUM(E209:E211)</f>
        <v>68878.44</v>
      </c>
      <c r="F208" s="308">
        <f t="shared" si="7"/>
        <v>134.20030355518062</v>
      </c>
      <c r="G208" s="308">
        <f t="shared" si="6"/>
        <v>67.86053201970444</v>
      </c>
    </row>
    <row r="209" spans="1:7" s="133" customFormat="1" ht="12.75">
      <c r="A209" s="130">
        <v>3211</v>
      </c>
      <c r="B209" s="123" t="s">
        <v>397</v>
      </c>
      <c r="C209" s="129">
        <v>46919.1</v>
      </c>
      <c r="D209" s="129"/>
      <c r="E209" s="129">
        <v>65343.44</v>
      </c>
      <c r="F209" s="309">
        <f t="shared" si="7"/>
        <v>139.26831503588093</v>
      </c>
      <c r="G209" s="309"/>
    </row>
    <row r="210" spans="1:7" ht="12.75">
      <c r="A210" s="132" t="s">
        <v>164</v>
      </c>
      <c r="B210" s="123" t="s">
        <v>398</v>
      </c>
      <c r="C210" s="124">
        <v>0</v>
      </c>
      <c r="D210" s="123"/>
      <c r="E210" s="124">
        <v>0</v>
      </c>
      <c r="F210" s="309"/>
      <c r="G210" s="309"/>
    </row>
    <row r="211" spans="1:7" ht="12.75">
      <c r="A211" s="130">
        <v>3213</v>
      </c>
      <c r="B211" s="123" t="s">
        <v>399</v>
      </c>
      <c r="C211" s="124">
        <v>4406</v>
      </c>
      <c r="D211" s="123"/>
      <c r="E211" s="124">
        <v>3535</v>
      </c>
      <c r="F211" s="309">
        <f t="shared" si="7"/>
        <v>80.23150249659555</v>
      </c>
      <c r="G211" s="309"/>
    </row>
    <row r="212" spans="1:7" ht="12.75">
      <c r="A212" s="131" t="s">
        <v>170</v>
      </c>
      <c r="B212" s="121" t="s">
        <v>401</v>
      </c>
      <c r="C212" s="122">
        <f>SUM(C213:C218)</f>
        <v>234947.26</v>
      </c>
      <c r="D212" s="122">
        <v>671745</v>
      </c>
      <c r="E212" s="122">
        <f>SUM(E213:E218)</f>
        <v>328736.30999999994</v>
      </c>
      <c r="F212" s="308">
        <f t="shared" si="7"/>
        <v>139.9191929286598</v>
      </c>
      <c r="G212" s="308">
        <f>SUM(E212/D212*100)</f>
        <v>48.93766384565571</v>
      </c>
    </row>
    <row r="213" spans="1:7" ht="12.75">
      <c r="A213" s="132" t="s">
        <v>172</v>
      </c>
      <c r="B213" s="123" t="s">
        <v>402</v>
      </c>
      <c r="C213" s="124">
        <v>103934.58</v>
      </c>
      <c r="D213" s="123"/>
      <c r="E213" s="124">
        <v>114524.98</v>
      </c>
      <c r="F213" s="309">
        <f t="shared" si="7"/>
        <v>110.18948650198999</v>
      </c>
      <c r="G213" s="309"/>
    </row>
    <row r="214" spans="1:7" ht="12.75">
      <c r="A214" s="130">
        <v>3222</v>
      </c>
      <c r="B214" s="123" t="s">
        <v>474</v>
      </c>
      <c r="C214" s="124">
        <v>0</v>
      </c>
      <c r="D214" s="123"/>
      <c r="E214" s="124">
        <v>0</v>
      </c>
      <c r="F214" s="309"/>
      <c r="G214" s="309"/>
    </row>
    <row r="215" spans="1:7" ht="12.75">
      <c r="A215" s="130">
        <v>3223</v>
      </c>
      <c r="B215" s="123" t="s">
        <v>403</v>
      </c>
      <c r="C215" s="124">
        <v>110026.58</v>
      </c>
      <c r="D215" s="123"/>
      <c r="E215" s="124">
        <v>187189.39</v>
      </c>
      <c r="F215" s="309">
        <f t="shared" si="7"/>
        <v>170.1310628758978</v>
      </c>
      <c r="G215" s="309"/>
    </row>
    <row r="216" spans="1:7" ht="12.75">
      <c r="A216" s="130">
        <v>3224</v>
      </c>
      <c r="B216" s="123" t="s">
        <v>404</v>
      </c>
      <c r="C216" s="124">
        <v>17572.1</v>
      </c>
      <c r="D216" s="123"/>
      <c r="E216" s="124">
        <v>11755.05</v>
      </c>
      <c r="F216" s="309">
        <f t="shared" si="7"/>
        <v>66.89610234405677</v>
      </c>
      <c r="G216" s="309"/>
    </row>
    <row r="217" spans="1:7" ht="12.75">
      <c r="A217" s="132" t="s">
        <v>180</v>
      </c>
      <c r="B217" s="123" t="s">
        <v>464</v>
      </c>
      <c r="C217" s="124">
        <v>3414</v>
      </c>
      <c r="D217" s="123"/>
      <c r="E217" s="124">
        <v>12283.98</v>
      </c>
      <c r="F217" s="309">
        <f t="shared" si="7"/>
        <v>359.81195079086115</v>
      </c>
      <c r="G217" s="309"/>
    </row>
    <row r="218" spans="1:7" ht="12.75">
      <c r="A218" s="130">
        <v>3227</v>
      </c>
      <c r="B218" s="123" t="s">
        <v>405</v>
      </c>
      <c r="C218" s="124">
        <v>0</v>
      </c>
      <c r="D218" s="123"/>
      <c r="E218" s="124">
        <v>2982.91</v>
      </c>
      <c r="F218" s="309"/>
      <c r="G218" s="309"/>
    </row>
    <row r="219" spans="1:7" ht="12.75">
      <c r="A219" s="131" t="s">
        <v>184</v>
      </c>
      <c r="B219" s="121" t="s">
        <v>406</v>
      </c>
      <c r="C219" s="122">
        <f>SUM(C220:C228)</f>
        <v>349391.44</v>
      </c>
      <c r="D219" s="122">
        <v>662435</v>
      </c>
      <c r="E219" s="122">
        <f>SUM(E220:E228)</f>
        <v>289425.92000000004</v>
      </c>
      <c r="F219" s="308">
        <f t="shared" si="7"/>
        <v>82.83715250722801</v>
      </c>
      <c r="G219" s="308">
        <f>SUM(E219/D219*100)</f>
        <v>43.69121800629496</v>
      </c>
    </row>
    <row r="220" spans="1:7" ht="12.75">
      <c r="A220" s="132" t="s">
        <v>186</v>
      </c>
      <c r="B220" s="123" t="s">
        <v>407</v>
      </c>
      <c r="C220" s="124">
        <v>179826.28</v>
      </c>
      <c r="D220" s="123"/>
      <c r="E220" s="124">
        <v>115968.06</v>
      </c>
      <c r="F220" s="309">
        <f t="shared" si="7"/>
        <v>64.48893899156452</v>
      </c>
      <c r="G220" s="309"/>
    </row>
    <row r="221" spans="1:7" ht="12.75">
      <c r="A221" s="130">
        <v>3232</v>
      </c>
      <c r="B221" s="123" t="s">
        <v>189</v>
      </c>
      <c r="C221" s="124">
        <v>6462.75</v>
      </c>
      <c r="D221" s="123"/>
      <c r="E221" s="124">
        <v>27605.5</v>
      </c>
      <c r="F221" s="309">
        <f t="shared" si="7"/>
        <v>427.1478859618584</v>
      </c>
      <c r="G221" s="309"/>
    </row>
    <row r="222" spans="1:7" ht="12.75">
      <c r="A222" s="132" t="s">
        <v>190</v>
      </c>
      <c r="B222" s="123" t="s">
        <v>409</v>
      </c>
      <c r="C222" s="124">
        <v>1972.12</v>
      </c>
      <c r="D222" s="123"/>
      <c r="E222" s="124">
        <v>0</v>
      </c>
      <c r="F222" s="309">
        <f t="shared" si="7"/>
        <v>0</v>
      </c>
      <c r="G222" s="309"/>
    </row>
    <row r="223" spans="1:7" ht="12.75">
      <c r="A223" s="132" t="s">
        <v>192</v>
      </c>
      <c r="B223" s="123" t="s">
        <v>410</v>
      </c>
      <c r="C223" s="124">
        <v>50423.52</v>
      </c>
      <c r="D223" s="123"/>
      <c r="E223" s="124">
        <v>52052.12</v>
      </c>
      <c r="F223" s="309">
        <f t="shared" si="7"/>
        <v>103.22984194677404</v>
      </c>
      <c r="G223" s="309"/>
    </row>
    <row r="224" spans="1:7" ht="12.75">
      <c r="A224" s="132" t="s">
        <v>194</v>
      </c>
      <c r="B224" s="123" t="s">
        <v>411</v>
      </c>
      <c r="C224" s="124">
        <v>18916.55</v>
      </c>
      <c r="D224" s="123"/>
      <c r="E224" s="124">
        <v>13301.59</v>
      </c>
      <c r="F224" s="309">
        <f t="shared" si="7"/>
        <v>70.31720900481325</v>
      </c>
      <c r="G224" s="309"/>
    </row>
    <row r="225" spans="1:7" ht="12.75">
      <c r="A225" s="130">
        <v>3236</v>
      </c>
      <c r="B225" s="123" t="s">
        <v>412</v>
      </c>
      <c r="C225" s="124">
        <v>12601</v>
      </c>
      <c r="D225" s="123"/>
      <c r="E225" s="124">
        <v>32374</v>
      </c>
      <c r="F225" s="309">
        <f t="shared" si="7"/>
        <v>256.91611776843104</v>
      </c>
      <c r="G225" s="309"/>
    </row>
    <row r="226" spans="1:7" ht="12.75">
      <c r="A226" s="132" t="s">
        <v>198</v>
      </c>
      <c r="B226" s="123" t="s">
        <v>413</v>
      </c>
      <c r="C226" s="124">
        <v>46937.08</v>
      </c>
      <c r="D226" s="123"/>
      <c r="E226" s="124">
        <v>21200</v>
      </c>
      <c r="F226" s="309">
        <f t="shared" si="7"/>
        <v>45.16684889643753</v>
      </c>
      <c r="G226" s="309"/>
    </row>
    <row r="227" spans="1:7" ht="12.75">
      <c r="A227" s="130">
        <v>3238</v>
      </c>
      <c r="B227" s="123" t="s">
        <v>414</v>
      </c>
      <c r="C227" s="124">
        <v>19599.5</v>
      </c>
      <c r="D227" s="123"/>
      <c r="E227" s="124">
        <v>16675</v>
      </c>
      <c r="F227" s="309">
        <f t="shared" si="7"/>
        <v>85.07870098727008</v>
      </c>
      <c r="G227" s="309"/>
    </row>
    <row r="228" spans="1:7" ht="12.75">
      <c r="A228" s="132" t="s">
        <v>202</v>
      </c>
      <c r="B228" s="123" t="s">
        <v>415</v>
      </c>
      <c r="C228" s="124">
        <v>12652.64</v>
      </c>
      <c r="D228" s="123"/>
      <c r="E228" s="124">
        <v>10249.65</v>
      </c>
      <c r="F228" s="309">
        <f t="shared" si="7"/>
        <v>81.00799516938757</v>
      </c>
      <c r="G228" s="309"/>
    </row>
    <row r="229" spans="1:7" ht="12.75">
      <c r="A229" s="131" t="s">
        <v>207</v>
      </c>
      <c r="B229" s="121" t="s">
        <v>417</v>
      </c>
      <c r="C229" s="122">
        <f>SUM(C230:C234)</f>
        <v>41651.16</v>
      </c>
      <c r="D229" s="122">
        <v>41028</v>
      </c>
      <c r="E229" s="122">
        <f>SUM(E230:E234)</f>
        <v>33947.14</v>
      </c>
      <c r="F229" s="308">
        <f t="shared" si="7"/>
        <v>81.50346833077397</v>
      </c>
      <c r="G229" s="308">
        <f>SUM(E229/D229*100)</f>
        <v>82.7413961197231</v>
      </c>
    </row>
    <row r="230" spans="1:7" s="133" customFormat="1" ht="12.75">
      <c r="A230" s="130">
        <v>3292</v>
      </c>
      <c r="B230" s="123" t="s">
        <v>418</v>
      </c>
      <c r="C230" s="129">
        <v>8471.75</v>
      </c>
      <c r="D230" s="129"/>
      <c r="E230" s="129">
        <v>11239.39</v>
      </c>
      <c r="F230" s="309">
        <f t="shared" si="7"/>
        <v>132.6690471272169</v>
      </c>
      <c r="G230" s="309"/>
    </row>
    <row r="231" spans="1:7" ht="12.75">
      <c r="A231" s="132" t="s">
        <v>213</v>
      </c>
      <c r="B231" s="123" t="s">
        <v>419</v>
      </c>
      <c r="C231" s="124">
        <v>858.8</v>
      </c>
      <c r="D231" s="123"/>
      <c r="E231" s="124">
        <v>8760</v>
      </c>
      <c r="F231" s="309">
        <f t="shared" si="7"/>
        <v>1020.0279459711226</v>
      </c>
      <c r="G231" s="310"/>
    </row>
    <row r="232" spans="1:7" ht="12.75">
      <c r="A232" s="130">
        <v>3294</v>
      </c>
      <c r="B232" s="123" t="s">
        <v>216</v>
      </c>
      <c r="C232" s="124">
        <v>13054</v>
      </c>
      <c r="D232" s="123"/>
      <c r="E232" s="124">
        <v>13947.75</v>
      </c>
      <c r="F232" s="309">
        <f t="shared" si="7"/>
        <v>106.84656044124405</v>
      </c>
      <c r="G232" s="310"/>
    </row>
    <row r="233" spans="1:7" ht="12.75">
      <c r="A233" s="130">
        <v>3295</v>
      </c>
      <c r="B233" s="123" t="s">
        <v>420</v>
      </c>
      <c r="C233" s="124">
        <v>662.5</v>
      </c>
      <c r="D233" s="123"/>
      <c r="E233" s="124">
        <v>0</v>
      </c>
      <c r="F233" s="309">
        <f t="shared" si="7"/>
        <v>0</v>
      </c>
      <c r="G233" s="310"/>
    </row>
    <row r="234" spans="1:7" ht="12.75">
      <c r="A234" s="130">
        <v>3296</v>
      </c>
      <c r="B234" s="123" t="s">
        <v>220</v>
      </c>
      <c r="C234" s="124">
        <v>18604.11</v>
      </c>
      <c r="D234" s="123"/>
      <c r="E234" s="124">
        <v>0</v>
      </c>
      <c r="F234" s="309">
        <f t="shared" si="7"/>
        <v>0</v>
      </c>
      <c r="G234" s="310"/>
    </row>
    <row r="235" spans="1:7" ht="12.75">
      <c r="A235" s="131" t="s">
        <v>222</v>
      </c>
      <c r="B235" s="121" t="s">
        <v>421</v>
      </c>
      <c r="C235" s="122">
        <f>SUM(C236)</f>
        <v>7814.51</v>
      </c>
      <c r="D235" s="122">
        <v>11500</v>
      </c>
      <c r="E235" s="122">
        <f>SUM(E236)</f>
        <v>9870.11</v>
      </c>
      <c r="F235" s="308">
        <f t="shared" si="7"/>
        <v>126.30491227217063</v>
      </c>
      <c r="G235" s="308">
        <f>SUM(E235/D235*100)</f>
        <v>85.82704347826088</v>
      </c>
    </row>
    <row r="236" spans="1:7" ht="12.75">
      <c r="A236" s="131" t="s">
        <v>231</v>
      </c>
      <c r="B236" s="121" t="s">
        <v>423</v>
      </c>
      <c r="C236" s="122">
        <f>SUM(C237:C238)</f>
        <v>7814.51</v>
      </c>
      <c r="D236" s="122">
        <v>11500</v>
      </c>
      <c r="E236" s="122">
        <f>SUM(E237:E238)</f>
        <v>9870.11</v>
      </c>
      <c r="F236" s="308">
        <f t="shared" si="7"/>
        <v>126.30491227217063</v>
      </c>
      <c r="G236" s="308">
        <f>SUM(E236/D236*100)</f>
        <v>85.82704347826088</v>
      </c>
    </row>
    <row r="237" spans="1:7" ht="12.75">
      <c r="A237" s="132" t="s">
        <v>233</v>
      </c>
      <c r="B237" s="123" t="s">
        <v>424</v>
      </c>
      <c r="C237" s="124">
        <v>3548.15</v>
      </c>
      <c r="D237" s="123"/>
      <c r="E237" s="124">
        <v>2936.5</v>
      </c>
      <c r="F237" s="309">
        <f t="shared" si="7"/>
        <v>82.76143905979171</v>
      </c>
      <c r="G237" s="309"/>
    </row>
    <row r="238" spans="1:7" ht="12.75">
      <c r="A238" s="130">
        <v>3434</v>
      </c>
      <c r="B238" s="123" t="s">
        <v>427</v>
      </c>
      <c r="C238" s="124">
        <v>4266.36</v>
      </c>
      <c r="D238" s="123"/>
      <c r="E238" s="124">
        <v>6933.61</v>
      </c>
      <c r="F238" s="309">
        <f t="shared" si="7"/>
        <v>162.51816536813584</v>
      </c>
      <c r="G238" s="309"/>
    </row>
    <row r="239" spans="1:7" ht="12.75">
      <c r="A239" s="131" t="s">
        <v>287</v>
      </c>
      <c r="B239" s="121" t="s">
        <v>444</v>
      </c>
      <c r="C239" s="122">
        <f>SUM(C240+C242)</f>
        <v>0</v>
      </c>
      <c r="D239" s="122">
        <v>0</v>
      </c>
      <c r="E239" s="122">
        <f>SUM(E240+E242)</f>
        <v>10790</v>
      </c>
      <c r="F239" s="308"/>
      <c r="G239" s="308"/>
    </row>
    <row r="240" spans="1:7" ht="12.75">
      <c r="A240" s="131" t="s">
        <v>296</v>
      </c>
      <c r="B240" s="121" t="s">
        <v>445</v>
      </c>
      <c r="C240" s="122">
        <f>SUM(C241)</f>
        <v>0</v>
      </c>
      <c r="D240" s="122">
        <v>0</v>
      </c>
      <c r="E240" s="122">
        <f>SUM(E241)</f>
        <v>10790</v>
      </c>
      <c r="F240" s="308"/>
      <c r="G240" s="308"/>
    </row>
    <row r="241" spans="1:7" ht="12.75">
      <c r="A241" s="123" t="s">
        <v>298</v>
      </c>
      <c r="B241" s="123" t="s">
        <v>446</v>
      </c>
      <c r="C241" s="124">
        <v>0</v>
      </c>
      <c r="D241" s="123"/>
      <c r="E241" s="124">
        <v>10790</v>
      </c>
      <c r="F241" s="309"/>
      <c r="G241" s="309"/>
    </row>
    <row r="242" spans="1:7" ht="12.75">
      <c r="A242" s="121" t="s">
        <v>308</v>
      </c>
      <c r="B242" s="121" t="s">
        <v>309</v>
      </c>
      <c r="C242" s="122">
        <f>SUM(C243)</f>
        <v>0</v>
      </c>
      <c r="D242" s="122">
        <v>0</v>
      </c>
      <c r="E242" s="122">
        <f>SUM(E243)</f>
        <v>0</v>
      </c>
      <c r="F242" s="308"/>
      <c r="G242" s="308"/>
    </row>
    <row r="243" spans="1:7" ht="12.75">
      <c r="A243" s="123" t="s">
        <v>310</v>
      </c>
      <c r="B243" s="123" t="s">
        <v>475</v>
      </c>
      <c r="C243" s="124">
        <v>0</v>
      </c>
      <c r="D243" s="123"/>
      <c r="E243" s="124">
        <v>0</v>
      </c>
      <c r="F243" s="309"/>
      <c r="G243" s="310"/>
    </row>
    <row r="244" spans="1:7" ht="12.75">
      <c r="A244" s="118" t="s">
        <v>476</v>
      </c>
      <c r="B244" s="118"/>
      <c r="C244" s="119">
        <f>SUM(C245+C248)</f>
        <v>0</v>
      </c>
      <c r="D244" s="119">
        <v>770889</v>
      </c>
      <c r="E244" s="119">
        <v>0</v>
      </c>
      <c r="F244" s="176"/>
      <c r="G244" s="176">
        <f>SUM(E244/D244*100)</f>
        <v>0</v>
      </c>
    </row>
    <row r="245" spans="1:7" ht="12.75">
      <c r="A245" s="121" t="s">
        <v>158</v>
      </c>
      <c r="B245" s="121" t="s">
        <v>395</v>
      </c>
      <c r="C245" s="122">
        <f>SUM(C246)</f>
        <v>0</v>
      </c>
      <c r="D245" s="122">
        <v>219502</v>
      </c>
      <c r="E245" s="122">
        <v>0</v>
      </c>
      <c r="F245" s="308"/>
      <c r="G245" s="308">
        <f>SUM(E245/D245*100)</f>
        <v>0</v>
      </c>
    </row>
    <row r="246" spans="1:7" ht="12.75">
      <c r="A246" s="141" t="s">
        <v>184</v>
      </c>
      <c r="B246" s="141" t="s">
        <v>406</v>
      </c>
      <c r="C246" s="142">
        <f>SUM(C247:C247)</f>
        <v>0</v>
      </c>
      <c r="D246" s="142">
        <v>219502</v>
      </c>
      <c r="E246" s="142">
        <v>0</v>
      </c>
      <c r="F246" s="312"/>
      <c r="G246" s="312">
        <f>SUM(E246/D246*100)</f>
        <v>0</v>
      </c>
    </row>
    <row r="247" spans="1:7" ht="12.75">
      <c r="A247" s="143">
        <v>3232</v>
      </c>
      <c r="B247" s="144" t="s">
        <v>189</v>
      </c>
      <c r="C247" s="145">
        <v>0</v>
      </c>
      <c r="D247" s="146"/>
      <c r="E247" s="159">
        <v>0</v>
      </c>
      <c r="F247" s="159"/>
      <c r="G247" s="159"/>
    </row>
    <row r="248" spans="1:7" ht="12.75">
      <c r="A248" s="147" t="s">
        <v>320</v>
      </c>
      <c r="B248" s="147" t="s">
        <v>477</v>
      </c>
      <c r="C248" s="148">
        <f>SUM(C249)</f>
        <v>0</v>
      </c>
      <c r="D248" s="148">
        <v>551387</v>
      </c>
      <c r="E248" s="148">
        <v>0</v>
      </c>
      <c r="F248" s="313"/>
      <c r="G248" s="313">
        <f>SUM(E248/D248*100)</f>
        <v>0</v>
      </c>
    </row>
    <row r="249" spans="1:7" ht="12.75">
      <c r="A249" s="121" t="s">
        <v>322</v>
      </c>
      <c r="B249" s="121" t="s">
        <v>478</v>
      </c>
      <c r="C249" s="122">
        <f>SUM(C250)</f>
        <v>0</v>
      </c>
      <c r="D249" s="122">
        <v>551387</v>
      </c>
      <c r="E249" s="122">
        <v>0</v>
      </c>
      <c r="F249" s="308"/>
      <c r="G249" s="308">
        <f>SUM(E249/D249*100)</f>
        <v>0</v>
      </c>
    </row>
    <row r="250" spans="1:7" ht="12.75">
      <c r="A250" s="140">
        <v>4511</v>
      </c>
      <c r="B250" s="123" t="s">
        <v>478</v>
      </c>
      <c r="C250" s="124">
        <v>0</v>
      </c>
      <c r="D250" s="123"/>
      <c r="E250" s="124">
        <v>0</v>
      </c>
      <c r="F250" s="309"/>
      <c r="G250" s="310"/>
    </row>
    <row r="251" spans="1:7" ht="12.75">
      <c r="A251" s="116" t="s">
        <v>479</v>
      </c>
      <c r="B251" s="116"/>
      <c r="C251" s="117">
        <f>SUM(C252+C300)</f>
        <v>1480314.23</v>
      </c>
      <c r="D251" s="117">
        <f>SUM(D252+D300)</f>
        <v>2307300</v>
      </c>
      <c r="E251" s="117">
        <f>SUM(E252+E300)</f>
        <v>1534413.28</v>
      </c>
      <c r="F251" s="175">
        <f t="shared" si="7"/>
        <v>103.65456528780379</v>
      </c>
      <c r="G251" s="175">
        <f>SUM(E251/D251*100)</f>
        <v>66.50254756641962</v>
      </c>
    </row>
    <row r="252" spans="1:7" ht="12.75">
      <c r="A252" s="149" t="s">
        <v>480</v>
      </c>
      <c r="B252" s="118"/>
      <c r="C252" s="119">
        <f>SUM(C254+C256+C258+C262+C267+C273+C282+C284+C289+C291+C294+C298)</f>
        <v>1480314.23</v>
      </c>
      <c r="D252" s="119">
        <f>SUM(D254+D256+D258+D262+D267+D273+D282+D284+D289+D291+D294+D298)</f>
        <v>1772320</v>
      </c>
      <c r="E252" s="119">
        <f>SUM(E254+E256+E258+E262+E267+E273+E282+E284+E289+E291+E294+E298)</f>
        <v>1294922.28</v>
      </c>
      <c r="F252" s="176">
        <f t="shared" si="7"/>
        <v>87.47617591975725</v>
      </c>
      <c r="G252" s="176">
        <f>SUM(E252/D252*100)</f>
        <v>73.06368375914056</v>
      </c>
    </row>
    <row r="253" spans="1:7" ht="12.75">
      <c r="A253" s="131" t="s">
        <v>138</v>
      </c>
      <c r="B253" s="121" t="s">
        <v>386</v>
      </c>
      <c r="C253" s="122">
        <f>SUM(C254+C256+C258)</f>
        <v>526953.62</v>
      </c>
      <c r="D253" s="122">
        <v>676320</v>
      </c>
      <c r="E253" s="122">
        <f>SUM(E254+E256+E258)</f>
        <v>412707.14</v>
      </c>
      <c r="F253" s="308">
        <f t="shared" si="7"/>
        <v>78.31944299006808</v>
      </c>
      <c r="G253" s="308">
        <f>SUM(E253/D253*100)</f>
        <v>61.02246569671161</v>
      </c>
    </row>
    <row r="254" spans="1:7" ht="12.75">
      <c r="A254" s="131" t="s">
        <v>140</v>
      </c>
      <c r="B254" s="121" t="s">
        <v>387</v>
      </c>
      <c r="C254" s="122">
        <f>SUM(C255)</f>
        <v>435584.09</v>
      </c>
      <c r="D254" s="122">
        <v>577280</v>
      </c>
      <c r="E254" s="122">
        <f>SUM(E255)</f>
        <v>348856.31</v>
      </c>
      <c r="F254" s="308">
        <f t="shared" si="7"/>
        <v>80.08931409776697</v>
      </c>
      <c r="G254" s="308">
        <f>SUM(E254/D254*100)</f>
        <v>60.43104039634146</v>
      </c>
    </row>
    <row r="255" spans="1:7" ht="12.75">
      <c r="A255" s="132" t="s">
        <v>142</v>
      </c>
      <c r="B255" s="123" t="s">
        <v>388</v>
      </c>
      <c r="C255" s="124">
        <v>435584.09</v>
      </c>
      <c r="D255" s="123"/>
      <c r="E255" s="124">
        <v>348856.31</v>
      </c>
      <c r="F255" s="309">
        <f t="shared" si="7"/>
        <v>80.08931409776697</v>
      </c>
      <c r="G255" s="309"/>
    </row>
    <row r="256" spans="1:7" s="135" customFormat="1" ht="12.75">
      <c r="A256" s="134">
        <v>312</v>
      </c>
      <c r="B256" s="121" t="s">
        <v>391</v>
      </c>
      <c r="C256" s="122">
        <f>SUM(C257)</f>
        <v>0</v>
      </c>
      <c r="D256" s="121">
        <v>0</v>
      </c>
      <c r="E256" s="122">
        <f>SUM(E257)</f>
        <v>5500</v>
      </c>
      <c r="F256" s="308"/>
      <c r="G256" s="308"/>
    </row>
    <row r="257" spans="1:7" s="133" customFormat="1" ht="12.75">
      <c r="A257" s="130">
        <v>3121</v>
      </c>
      <c r="B257" s="123" t="s">
        <v>391</v>
      </c>
      <c r="C257" s="129">
        <v>0</v>
      </c>
      <c r="D257" s="123"/>
      <c r="E257" s="129">
        <v>5500</v>
      </c>
      <c r="F257" s="309"/>
      <c r="G257" s="309"/>
    </row>
    <row r="258" spans="1:7" ht="12.75">
      <c r="A258" s="131" t="s">
        <v>152</v>
      </c>
      <c r="B258" s="121" t="s">
        <v>392</v>
      </c>
      <c r="C258" s="122">
        <f>SUM(C259:C260)</f>
        <v>91369.53</v>
      </c>
      <c r="D258" s="122">
        <v>99040</v>
      </c>
      <c r="E258" s="122">
        <f>SUM(E259:E260)</f>
        <v>58350.83</v>
      </c>
      <c r="F258" s="308">
        <f t="shared" si="7"/>
        <v>63.86246049421509</v>
      </c>
      <c r="G258" s="308">
        <f>SUM(E258/D258*100)</f>
        <v>58.916427705977384</v>
      </c>
    </row>
    <row r="259" spans="1:7" ht="12.75">
      <c r="A259" s="132" t="s">
        <v>154</v>
      </c>
      <c r="B259" s="123" t="s">
        <v>393</v>
      </c>
      <c r="C259" s="124">
        <v>83189.97</v>
      </c>
      <c r="D259" s="123"/>
      <c r="E259" s="124">
        <v>51959.36</v>
      </c>
      <c r="F259" s="309">
        <f t="shared" si="7"/>
        <v>62.45868342060948</v>
      </c>
      <c r="G259" s="309"/>
    </row>
    <row r="260" spans="1:7" ht="12.75">
      <c r="A260" s="132" t="s">
        <v>156</v>
      </c>
      <c r="B260" s="123" t="s">
        <v>394</v>
      </c>
      <c r="C260" s="124">
        <v>8179.56</v>
      </c>
      <c r="D260" s="123"/>
      <c r="E260" s="124">
        <v>6391.47</v>
      </c>
      <c r="F260" s="309">
        <f aca="true" t="shared" si="8" ref="F260:F323">SUM(E260/C260*100)</f>
        <v>78.13953317782375</v>
      </c>
      <c r="G260" s="309"/>
    </row>
    <row r="261" spans="1:7" ht="12.75">
      <c r="A261" s="131" t="s">
        <v>158</v>
      </c>
      <c r="B261" s="121" t="s">
        <v>395</v>
      </c>
      <c r="C261" s="122">
        <f>SUM(C262+C267+C273+C282+C284)</f>
        <v>863510.73</v>
      </c>
      <c r="D261" s="122">
        <v>1081000</v>
      </c>
      <c r="E261" s="122">
        <f>SUM(E262+E267+E273+E282+E284)</f>
        <v>733164.43</v>
      </c>
      <c r="F261" s="308">
        <f t="shared" si="8"/>
        <v>84.90507465958183</v>
      </c>
      <c r="G261" s="308">
        <f>SUM(E261/D261*100)</f>
        <v>67.82279648473636</v>
      </c>
    </row>
    <row r="262" spans="1:7" ht="12.75">
      <c r="A262" s="131" t="s">
        <v>160</v>
      </c>
      <c r="B262" s="121" t="s">
        <v>396</v>
      </c>
      <c r="C262" s="150">
        <f>SUM(C263:C266)</f>
        <v>178906.43000000002</v>
      </c>
      <c r="D262" s="122">
        <v>126000</v>
      </c>
      <c r="E262" s="122">
        <f>SUM(E263:E266)</f>
        <v>58371.99</v>
      </c>
      <c r="F262" s="308">
        <f t="shared" si="8"/>
        <v>32.627105688711126</v>
      </c>
      <c r="G262" s="308">
        <f>SUM(E262/D262*100)</f>
        <v>46.32697619047619</v>
      </c>
    </row>
    <row r="263" spans="1:7" s="133" customFormat="1" ht="12.75">
      <c r="A263" s="130">
        <v>3211</v>
      </c>
      <c r="B263" s="123" t="s">
        <v>397</v>
      </c>
      <c r="C263" s="129">
        <v>148644.67</v>
      </c>
      <c r="D263" s="129"/>
      <c r="E263" s="129">
        <v>41559.99</v>
      </c>
      <c r="F263" s="309">
        <f t="shared" si="8"/>
        <v>27.959287070299926</v>
      </c>
      <c r="G263" s="309"/>
    </row>
    <row r="264" spans="1:7" ht="12.75">
      <c r="A264" s="132" t="s">
        <v>164</v>
      </c>
      <c r="B264" s="123" t="s">
        <v>398</v>
      </c>
      <c r="C264" s="124">
        <v>5485.76</v>
      </c>
      <c r="D264" s="123"/>
      <c r="E264" s="124">
        <v>541</v>
      </c>
      <c r="F264" s="310">
        <f t="shared" si="8"/>
        <v>9.861896984191798</v>
      </c>
      <c r="G264" s="310"/>
    </row>
    <row r="265" spans="1:7" ht="12.75">
      <c r="A265" s="130">
        <v>3213</v>
      </c>
      <c r="B265" s="123" t="s">
        <v>399</v>
      </c>
      <c r="C265" s="124">
        <v>12262</v>
      </c>
      <c r="D265" s="123"/>
      <c r="E265" s="124">
        <v>16271</v>
      </c>
      <c r="F265" s="310">
        <f t="shared" si="8"/>
        <v>132.69450334366334</v>
      </c>
      <c r="G265" s="310"/>
    </row>
    <row r="266" spans="1:7" ht="12.75">
      <c r="A266" s="151">
        <v>3214</v>
      </c>
      <c r="B266" s="152" t="s">
        <v>400</v>
      </c>
      <c r="C266" s="153">
        <v>12514</v>
      </c>
      <c r="E266" s="153">
        <v>0</v>
      </c>
      <c r="F266" s="314">
        <f t="shared" si="8"/>
        <v>0</v>
      </c>
      <c r="G266" s="120"/>
    </row>
    <row r="267" spans="1:7" ht="12.75">
      <c r="A267" s="131" t="s">
        <v>170</v>
      </c>
      <c r="B267" s="121" t="s">
        <v>401</v>
      </c>
      <c r="C267" s="150">
        <f>SUM(C268:C272)</f>
        <v>356143.97</v>
      </c>
      <c r="D267" s="122">
        <v>703000</v>
      </c>
      <c r="E267" s="122">
        <f>SUM(E268:E272)</f>
        <v>473254.95</v>
      </c>
      <c r="F267" s="308">
        <f t="shared" si="8"/>
        <v>132.88304446092408</v>
      </c>
      <c r="G267" s="308">
        <f>SUM(E267/D267*100)</f>
        <v>67.3193385490754</v>
      </c>
    </row>
    <row r="268" spans="1:7" s="133" customFormat="1" ht="12.75">
      <c r="A268" s="130">
        <v>3221</v>
      </c>
      <c r="B268" s="123" t="s">
        <v>402</v>
      </c>
      <c r="C268" s="129">
        <v>458</v>
      </c>
      <c r="D268" s="129"/>
      <c r="E268" s="129">
        <v>12199.13</v>
      </c>
      <c r="F268" s="309">
        <f t="shared" si="8"/>
        <v>2663.565502183406</v>
      </c>
      <c r="G268" s="309"/>
    </row>
    <row r="269" spans="1:7" ht="12.75">
      <c r="A269" s="132" t="s">
        <v>174</v>
      </c>
      <c r="B269" s="123" t="s">
        <v>474</v>
      </c>
      <c r="C269" s="124">
        <v>352212.97</v>
      </c>
      <c r="D269" s="123"/>
      <c r="E269" s="124">
        <v>457636.82</v>
      </c>
      <c r="F269" s="309">
        <f t="shared" si="8"/>
        <v>129.93184776812734</v>
      </c>
      <c r="G269" s="309"/>
    </row>
    <row r="270" spans="1:7" ht="12.75">
      <c r="A270" s="130">
        <v>3223</v>
      </c>
      <c r="B270" s="123" t="s">
        <v>403</v>
      </c>
      <c r="C270" s="124">
        <v>96</v>
      </c>
      <c r="D270" s="123"/>
      <c r="E270" s="124">
        <v>3419</v>
      </c>
      <c r="F270" s="309">
        <f t="shared" si="8"/>
        <v>3561.4583333333335</v>
      </c>
      <c r="G270" s="309"/>
    </row>
    <row r="271" spans="1:7" ht="12.75">
      <c r="A271" s="130">
        <v>3224</v>
      </c>
      <c r="B271" s="123" t="s">
        <v>404</v>
      </c>
      <c r="C271" s="124">
        <v>15</v>
      </c>
      <c r="D271" s="123"/>
      <c r="E271" s="124">
        <v>0</v>
      </c>
      <c r="F271" s="309">
        <f t="shared" si="8"/>
        <v>0</v>
      </c>
      <c r="G271" s="309"/>
    </row>
    <row r="272" spans="1:7" ht="12.75">
      <c r="A272" s="130">
        <v>3225</v>
      </c>
      <c r="B272" s="123" t="s">
        <v>464</v>
      </c>
      <c r="C272" s="124">
        <v>3362</v>
      </c>
      <c r="D272" s="123"/>
      <c r="E272" s="124">
        <v>0</v>
      </c>
      <c r="F272" s="309">
        <f t="shared" si="8"/>
        <v>0</v>
      </c>
      <c r="G272" s="309"/>
    </row>
    <row r="273" spans="1:7" ht="12.75">
      <c r="A273" s="131" t="s">
        <v>184</v>
      </c>
      <c r="B273" s="121" t="s">
        <v>406</v>
      </c>
      <c r="C273" s="122">
        <f>SUM(C274:C281)</f>
        <v>301744.32999999996</v>
      </c>
      <c r="D273" s="122">
        <v>215000</v>
      </c>
      <c r="E273" s="122">
        <f>SUM(E274:E281)</f>
        <v>143101.88</v>
      </c>
      <c r="F273" s="308">
        <f t="shared" si="8"/>
        <v>47.42487787591569</v>
      </c>
      <c r="G273" s="308">
        <f>SUM(E273/D273*100)</f>
        <v>66.55901395348837</v>
      </c>
    </row>
    <row r="274" spans="1:7" ht="12.75">
      <c r="A274" s="132" t="s">
        <v>186</v>
      </c>
      <c r="B274" s="123" t="s">
        <v>407</v>
      </c>
      <c r="C274" s="124">
        <v>118413</v>
      </c>
      <c r="D274" s="123"/>
      <c r="E274" s="124">
        <v>54181</v>
      </c>
      <c r="F274" s="309">
        <f t="shared" si="8"/>
        <v>45.75595584944221</v>
      </c>
      <c r="G274" s="310"/>
    </row>
    <row r="275" spans="1:7" ht="12.75">
      <c r="A275" s="130">
        <v>3232</v>
      </c>
      <c r="B275" s="123" t="s">
        <v>189</v>
      </c>
      <c r="C275" s="124">
        <v>10323</v>
      </c>
      <c r="D275" s="123"/>
      <c r="E275" s="124">
        <v>11475</v>
      </c>
      <c r="F275" s="309">
        <f t="shared" si="8"/>
        <v>111.1595466434176</v>
      </c>
      <c r="G275" s="310"/>
    </row>
    <row r="276" spans="1:7" ht="12.75">
      <c r="A276" s="130">
        <v>3233</v>
      </c>
      <c r="B276" s="123" t="s">
        <v>409</v>
      </c>
      <c r="C276" s="124">
        <v>400</v>
      </c>
      <c r="D276" s="123"/>
      <c r="E276" s="124">
        <v>2980</v>
      </c>
      <c r="F276" s="309">
        <f t="shared" si="8"/>
        <v>745</v>
      </c>
      <c r="G276" s="310"/>
    </row>
    <row r="277" spans="1:7" ht="12.75">
      <c r="A277" s="130">
        <v>3234</v>
      </c>
      <c r="B277" s="123" t="s">
        <v>410</v>
      </c>
      <c r="C277" s="124">
        <v>619</v>
      </c>
      <c r="D277" s="123"/>
      <c r="E277" s="124">
        <v>1783</v>
      </c>
      <c r="F277" s="309">
        <f t="shared" si="8"/>
        <v>288.0452342487884</v>
      </c>
      <c r="G277" s="310"/>
    </row>
    <row r="278" spans="1:7" ht="12.75">
      <c r="A278" s="130">
        <v>3235</v>
      </c>
      <c r="B278" s="123" t="s">
        <v>411</v>
      </c>
      <c r="C278" s="124">
        <v>48</v>
      </c>
      <c r="D278" s="123"/>
      <c r="E278" s="124">
        <v>0</v>
      </c>
      <c r="F278" s="309">
        <f t="shared" si="8"/>
        <v>0</v>
      </c>
      <c r="G278" s="310"/>
    </row>
    <row r="279" spans="1:7" ht="12.75">
      <c r="A279" s="132" t="s">
        <v>198</v>
      </c>
      <c r="B279" s="123" t="s">
        <v>413</v>
      </c>
      <c r="C279" s="124">
        <v>162734.33</v>
      </c>
      <c r="D279" s="123"/>
      <c r="E279" s="124">
        <v>60674.88</v>
      </c>
      <c r="F279" s="309">
        <f t="shared" si="8"/>
        <v>37.284622119991525</v>
      </c>
      <c r="G279" s="309"/>
    </row>
    <row r="280" spans="1:7" ht="12.75">
      <c r="A280" s="130">
        <v>3238</v>
      </c>
      <c r="B280" s="123" t="s">
        <v>414</v>
      </c>
      <c r="C280" s="124">
        <v>1618</v>
      </c>
      <c r="D280" s="123"/>
      <c r="E280" s="124">
        <v>4669</v>
      </c>
      <c r="F280" s="309">
        <f t="shared" si="8"/>
        <v>288.566131025958</v>
      </c>
      <c r="G280" s="309"/>
    </row>
    <row r="281" spans="1:7" ht="12.75">
      <c r="A281" s="132" t="s">
        <v>202</v>
      </c>
      <c r="B281" s="123" t="s">
        <v>415</v>
      </c>
      <c r="C281" s="124">
        <v>7589</v>
      </c>
      <c r="D281" s="123"/>
      <c r="E281" s="124">
        <v>7339</v>
      </c>
      <c r="F281" s="309">
        <f t="shared" si="8"/>
        <v>96.70575833443141</v>
      </c>
      <c r="G281" s="309"/>
    </row>
    <row r="282" spans="1:7" ht="12.75">
      <c r="A282" s="131" t="s">
        <v>204</v>
      </c>
      <c r="B282" s="121" t="s">
        <v>416</v>
      </c>
      <c r="C282" s="122">
        <f>SUM(C283)</f>
        <v>0</v>
      </c>
      <c r="D282" s="122">
        <v>0</v>
      </c>
      <c r="E282" s="122">
        <f>SUM(E283)</f>
        <v>35827.51</v>
      </c>
      <c r="F282" s="308"/>
      <c r="G282" s="308"/>
    </row>
    <row r="283" spans="1:7" ht="12.75">
      <c r="A283" s="132" t="s">
        <v>206</v>
      </c>
      <c r="B283" s="123" t="s">
        <v>416</v>
      </c>
      <c r="C283" s="123">
        <v>0</v>
      </c>
      <c r="D283" s="123"/>
      <c r="E283" s="124">
        <v>35827.51</v>
      </c>
      <c r="F283" s="309"/>
      <c r="G283" s="309"/>
    </row>
    <row r="284" spans="1:7" ht="12.75">
      <c r="A284" s="131" t="s">
        <v>207</v>
      </c>
      <c r="B284" s="121" t="s">
        <v>417</v>
      </c>
      <c r="C284" s="122">
        <f>SUM(C285:C287)</f>
        <v>26716</v>
      </c>
      <c r="D284" s="122">
        <v>37000</v>
      </c>
      <c r="E284" s="122">
        <f>SUM(E285:E287)</f>
        <v>22608.1</v>
      </c>
      <c r="F284" s="308">
        <f t="shared" si="8"/>
        <v>84.62382093127712</v>
      </c>
      <c r="G284" s="308">
        <f>SUM(E284/D284*100)</f>
        <v>61.10297297297297</v>
      </c>
    </row>
    <row r="285" spans="1:7" ht="12.75">
      <c r="A285" s="132" t="s">
        <v>213</v>
      </c>
      <c r="B285" s="123" t="s">
        <v>419</v>
      </c>
      <c r="C285" s="124">
        <v>24117</v>
      </c>
      <c r="D285" s="123"/>
      <c r="E285" s="124">
        <v>13066.1</v>
      </c>
      <c r="F285" s="309">
        <f t="shared" si="8"/>
        <v>54.177965750300615</v>
      </c>
      <c r="G285" s="309"/>
    </row>
    <row r="286" spans="1:7" ht="12.75">
      <c r="A286" s="130">
        <v>3294</v>
      </c>
      <c r="B286" s="123" t="s">
        <v>216</v>
      </c>
      <c r="C286" s="124">
        <v>2477</v>
      </c>
      <c r="D286" s="123"/>
      <c r="E286" s="124">
        <v>4903</v>
      </c>
      <c r="F286" s="309">
        <f t="shared" si="8"/>
        <v>197.94105773112636</v>
      </c>
      <c r="G286" s="309"/>
    </row>
    <row r="287" spans="1:7" ht="12.75">
      <c r="A287" s="130">
        <v>3295</v>
      </c>
      <c r="B287" s="123" t="s">
        <v>420</v>
      </c>
      <c r="C287" s="124">
        <v>122</v>
      </c>
      <c r="D287" s="123"/>
      <c r="E287" s="124">
        <v>4639</v>
      </c>
      <c r="F287" s="309">
        <f t="shared" si="8"/>
        <v>3802.4590163934427</v>
      </c>
      <c r="G287" s="309"/>
    </row>
    <row r="288" spans="1:7" s="135" customFormat="1" ht="12.75">
      <c r="A288" s="134">
        <v>34</v>
      </c>
      <c r="B288" s="121" t="s">
        <v>421</v>
      </c>
      <c r="C288" s="122">
        <f>SUM(C289)</f>
        <v>1899</v>
      </c>
      <c r="D288" s="122">
        <v>0</v>
      </c>
      <c r="E288" s="122">
        <f>SUM(E289)</f>
        <v>2166</v>
      </c>
      <c r="F288" s="308">
        <f t="shared" si="8"/>
        <v>114.06003159557663</v>
      </c>
      <c r="G288" s="308"/>
    </row>
    <row r="289" spans="1:7" s="135" customFormat="1" ht="12.75">
      <c r="A289" s="134">
        <v>343</v>
      </c>
      <c r="B289" s="121" t="s">
        <v>423</v>
      </c>
      <c r="C289" s="122">
        <f>SUM(C290)</f>
        <v>1899</v>
      </c>
      <c r="D289" s="122">
        <v>0</v>
      </c>
      <c r="E289" s="122">
        <f>SUM(E290)</f>
        <v>2166</v>
      </c>
      <c r="F289" s="308">
        <f t="shared" si="8"/>
        <v>114.06003159557663</v>
      </c>
      <c r="G289" s="308"/>
    </row>
    <row r="290" spans="1:7" ht="12.75">
      <c r="A290" s="154">
        <v>3431</v>
      </c>
      <c r="B290" s="155" t="s">
        <v>424</v>
      </c>
      <c r="C290" s="156">
        <v>1899</v>
      </c>
      <c r="D290" s="155"/>
      <c r="E290" s="156">
        <v>2166</v>
      </c>
      <c r="F290" s="315">
        <f t="shared" si="8"/>
        <v>114.06003159557663</v>
      </c>
      <c r="G290" s="315"/>
    </row>
    <row r="291" spans="1:7" s="135" customFormat="1" ht="12.75">
      <c r="A291" s="157">
        <v>372</v>
      </c>
      <c r="B291" s="158" t="s">
        <v>432</v>
      </c>
      <c r="C291" s="142">
        <f>SUM(C292)</f>
        <v>5600</v>
      </c>
      <c r="D291" s="142">
        <v>0</v>
      </c>
      <c r="E291" s="141">
        <f>SUM(E292)</f>
        <v>0</v>
      </c>
      <c r="F291" s="142">
        <f t="shared" si="8"/>
        <v>0</v>
      </c>
      <c r="G291" s="142"/>
    </row>
    <row r="292" spans="1:7" ht="12.75">
      <c r="A292" s="143">
        <v>3721</v>
      </c>
      <c r="B292" s="144" t="s">
        <v>481</v>
      </c>
      <c r="C292" s="159">
        <v>5600</v>
      </c>
      <c r="D292" s="146"/>
      <c r="E292" s="146">
        <v>0</v>
      </c>
      <c r="F292" s="159">
        <f t="shared" si="8"/>
        <v>0</v>
      </c>
      <c r="G292" s="159"/>
    </row>
    <row r="293" spans="1:7" ht="12.75">
      <c r="A293" s="160" t="s">
        <v>287</v>
      </c>
      <c r="B293" s="147" t="s">
        <v>444</v>
      </c>
      <c r="C293" s="148">
        <f>SUM(C294)</f>
        <v>82350.88</v>
      </c>
      <c r="D293" s="148">
        <v>15000</v>
      </c>
      <c r="E293" s="148">
        <f>SUM(E294)</f>
        <v>2091.8</v>
      </c>
      <c r="F293" s="313">
        <f t="shared" si="8"/>
        <v>2.540106432378136</v>
      </c>
      <c r="G293" s="313">
        <f>SUM(E293/D293*100)</f>
        <v>13.945333333333334</v>
      </c>
    </row>
    <row r="294" spans="1:7" ht="12.75">
      <c r="A294" s="131" t="s">
        <v>296</v>
      </c>
      <c r="B294" s="121" t="s">
        <v>445</v>
      </c>
      <c r="C294" s="122">
        <f>SUM(C295:C296)</f>
        <v>82350.88</v>
      </c>
      <c r="D294" s="122">
        <v>15000</v>
      </c>
      <c r="E294" s="122">
        <f>SUM(E295:E296)</f>
        <v>2091.8</v>
      </c>
      <c r="F294" s="308">
        <f t="shared" si="8"/>
        <v>2.540106432378136</v>
      </c>
      <c r="G294" s="308">
        <f>SUM(E294/D294*100)</f>
        <v>13.945333333333334</v>
      </c>
    </row>
    <row r="295" spans="1:7" s="133" customFormat="1" ht="12.75">
      <c r="A295" s="130">
        <v>4221</v>
      </c>
      <c r="B295" s="123" t="s">
        <v>446</v>
      </c>
      <c r="C295" s="129">
        <v>0</v>
      </c>
      <c r="D295" s="129"/>
      <c r="E295" s="129">
        <v>0</v>
      </c>
      <c r="F295" s="309"/>
      <c r="G295" s="309"/>
    </row>
    <row r="296" spans="1:7" s="133" customFormat="1" ht="12.75">
      <c r="A296" s="130">
        <v>4226</v>
      </c>
      <c r="B296" s="123" t="s">
        <v>303</v>
      </c>
      <c r="C296" s="129">
        <v>82350.88</v>
      </c>
      <c r="D296" s="129"/>
      <c r="E296" s="129">
        <v>2091.8</v>
      </c>
      <c r="F296" s="309">
        <f t="shared" si="8"/>
        <v>2.540106432378136</v>
      </c>
      <c r="G296" s="309"/>
    </row>
    <row r="297" spans="1:7" ht="12.75">
      <c r="A297" s="134">
        <v>45</v>
      </c>
      <c r="B297" s="121" t="s">
        <v>477</v>
      </c>
      <c r="C297" s="122">
        <f>SUM(C298)</f>
        <v>0</v>
      </c>
      <c r="D297" s="122"/>
      <c r="E297" s="122">
        <f>SUM(E298)</f>
        <v>144792.91</v>
      </c>
      <c r="F297" s="308"/>
      <c r="G297" s="308"/>
    </row>
    <row r="298" spans="1:7" ht="12.75">
      <c r="A298" s="134">
        <v>451</v>
      </c>
      <c r="B298" s="121" t="s">
        <v>478</v>
      </c>
      <c r="C298" s="122">
        <f>SUM(C299)</f>
        <v>0</v>
      </c>
      <c r="D298" s="122"/>
      <c r="E298" s="122">
        <f>SUM(E299)</f>
        <v>144792.91</v>
      </c>
      <c r="F298" s="308"/>
      <c r="G298" s="308"/>
    </row>
    <row r="299" spans="1:7" s="133" customFormat="1" ht="12.75">
      <c r="A299" s="130">
        <v>4511</v>
      </c>
      <c r="B299" s="123" t="s">
        <v>478</v>
      </c>
      <c r="C299" s="129">
        <v>0</v>
      </c>
      <c r="D299" s="129"/>
      <c r="E299" s="129">
        <v>144792.91</v>
      </c>
      <c r="F299" s="309"/>
      <c r="G299" s="309"/>
    </row>
    <row r="300" spans="1:7" s="133" customFormat="1" ht="12.75">
      <c r="A300" s="118" t="s">
        <v>482</v>
      </c>
      <c r="B300" s="118"/>
      <c r="C300" s="119">
        <v>0</v>
      </c>
      <c r="D300" s="119">
        <f>SUM(D301+D307)</f>
        <v>534980</v>
      </c>
      <c r="E300" s="119">
        <f>SUM(E301+E307)</f>
        <v>239491</v>
      </c>
      <c r="F300" s="176"/>
      <c r="G300" s="176">
        <f>SUM(E300/D300*100)</f>
        <v>44.7663464054731</v>
      </c>
    </row>
    <row r="301" spans="1:7" s="133" customFormat="1" ht="12.75">
      <c r="A301" s="121" t="s">
        <v>138</v>
      </c>
      <c r="B301" s="121" t="s">
        <v>386</v>
      </c>
      <c r="C301" s="122">
        <v>0</v>
      </c>
      <c r="D301" s="122">
        <f>SUM(D302+D304)</f>
        <v>499080</v>
      </c>
      <c r="E301" s="122">
        <f>SUM(E302+E304)</f>
        <v>230700.96</v>
      </c>
      <c r="F301" s="308"/>
      <c r="G301" s="308">
        <f>SUM(E301/D301*100)</f>
        <v>46.22524645347439</v>
      </c>
    </row>
    <row r="302" spans="1:7" s="133" customFormat="1" ht="12.75">
      <c r="A302" s="121" t="s">
        <v>140</v>
      </c>
      <c r="B302" s="121" t="s">
        <v>387</v>
      </c>
      <c r="C302" s="122">
        <v>0</v>
      </c>
      <c r="D302" s="122">
        <v>425950</v>
      </c>
      <c r="E302" s="122">
        <f>SUM(E303)</f>
        <v>196843.62</v>
      </c>
      <c r="F302" s="308"/>
      <c r="G302" s="308">
        <f>SUM(E302/D302*100)</f>
        <v>46.212846578236885</v>
      </c>
    </row>
    <row r="303" spans="1:7" s="133" customFormat="1" ht="12.75">
      <c r="A303" s="123" t="s">
        <v>142</v>
      </c>
      <c r="B303" s="123" t="s">
        <v>388</v>
      </c>
      <c r="C303" s="124">
        <v>0</v>
      </c>
      <c r="D303" s="123"/>
      <c r="E303" s="124">
        <v>196843.62</v>
      </c>
      <c r="F303" s="309"/>
      <c r="G303" s="309"/>
    </row>
    <row r="304" spans="1:7" s="133" customFormat="1" ht="12.75">
      <c r="A304" s="121" t="s">
        <v>152</v>
      </c>
      <c r="B304" s="121" t="s">
        <v>392</v>
      </c>
      <c r="C304" s="122">
        <v>0</v>
      </c>
      <c r="D304" s="122">
        <v>73130</v>
      </c>
      <c r="E304" s="122">
        <f>SUM(E305:E306)</f>
        <v>33857.340000000004</v>
      </c>
      <c r="F304" s="308"/>
      <c r="G304" s="308">
        <f>SUM(E304/D304*100)</f>
        <v>46.29747025844387</v>
      </c>
    </row>
    <row r="305" spans="1:7" s="133" customFormat="1" ht="12.75">
      <c r="A305" s="123" t="s">
        <v>154</v>
      </c>
      <c r="B305" s="123" t="s">
        <v>393</v>
      </c>
      <c r="C305" s="124">
        <v>0</v>
      </c>
      <c r="D305" s="123"/>
      <c r="E305" s="124">
        <v>30237.56</v>
      </c>
      <c r="F305" s="309"/>
      <c r="G305" s="309"/>
    </row>
    <row r="306" spans="1:7" s="133" customFormat="1" ht="12.75">
      <c r="A306" s="123" t="s">
        <v>156</v>
      </c>
      <c r="B306" s="123" t="s">
        <v>394</v>
      </c>
      <c r="C306" s="124">
        <v>0</v>
      </c>
      <c r="D306" s="123"/>
      <c r="E306" s="124">
        <v>3619.78</v>
      </c>
      <c r="F306" s="309"/>
      <c r="G306" s="309"/>
    </row>
    <row r="307" spans="1:7" s="133" customFormat="1" ht="12.75">
      <c r="A307" s="121" t="s">
        <v>158</v>
      </c>
      <c r="B307" s="121" t="s">
        <v>395</v>
      </c>
      <c r="C307" s="122">
        <v>0</v>
      </c>
      <c r="D307" s="122">
        <f>SUM(D308+D310+D313)</f>
        <v>35900</v>
      </c>
      <c r="E307" s="122">
        <v>8790.04</v>
      </c>
      <c r="F307" s="308"/>
      <c r="G307" s="308">
        <f>SUM(E307/D307*100)</f>
        <v>24.484791086350977</v>
      </c>
    </row>
    <row r="308" spans="1:7" s="133" customFormat="1" ht="12.75">
      <c r="A308" s="121" t="s">
        <v>160</v>
      </c>
      <c r="B308" s="121" t="s">
        <v>396</v>
      </c>
      <c r="C308" s="122">
        <v>0</v>
      </c>
      <c r="D308" s="122">
        <v>4900</v>
      </c>
      <c r="E308" s="122">
        <v>1790.04</v>
      </c>
      <c r="F308" s="308"/>
      <c r="G308" s="308">
        <f>SUM(E308/D308*100)</f>
        <v>36.53142857142857</v>
      </c>
    </row>
    <row r="309" spans="1:7" s="133" customFormat="1" ht="12.75">
      <c r="A309" s="123" t="s">
        <v>164</v>
      </c>
      <c r="B309" s="123" t="s">
        <v>398</v>
      </c>
      <c r="C309" s="124">
        <v>0</v>
      </c>
      <c r="D309" s="123"/>
      <c r="E309" s="124">
        <v>1790.04</v>
      </c>
      <c r="F309" s="309"/>
      <c r="G309" s="309"/>
    </row>
    <row r="310" spans="1:7" s="133" customFormat="1" ht="12.75">
      <c r="A310" s="121" t="s">
        <v>184</v>
      </c>
      <c r="B310" s="121" t="s">
        <v>406</v>
      </c>
      <c r="C310" s="122">
        <v>0</v>
      </c>
      <c r="D310" s="122">
        <v>25000</v>
      </c>
      <c r="E310" s="122">
        <v>7000</v>
      </c>
      <c r="F310" s="308"/>
      <c r="G310" s="308">
        <f>SUM(E310/D310*100)</f>
        <v>28.000000000000004</v>
      </c>
    </row>
    <row r="311" spans="1:7" s="133" customFormat="1" ht="12.75">
      <c r="A311" s="140">
        <v>3237</v>
      </c>
      <c r="B311" s="123" t="s">
        <v>413</v>
      </c>
      <c r="C311" s="129">
        <v>0</v>
      </c>
      <c r="D311" s="129"/>
      <c r="E311" s="129">
        <v>0</v>
      </c>
      <c r="F311" s="309"/>
      <c r="G311" s="309"/>
    </row>
    <row r="312" spans="1:7" s="133" customFormat="1" ht="12.75">
      <c r="A312" s="123" t="s">
        <v>202</v>
      </c>
      <c r="B312" s="123" t="s">
        <v>415</v>
      </c>
      <c r="C312" s="124">
        <v>0</v>
      </c>
      <c r="D312" s="123"/>
      <c r="E312" s="124">
        <v>7000</v>
      </c>
      <c r="F312" s="309"/>
      <c r="G312" s="309"/>
    </row>
    <row r="313" spans="1:7" s="133" customFormat="1" ht="12.75">
      <c r="A313" s="121" t="s">
        <v>207</v>
      </c>
      <c r="B313" s="121" t="s">
        <v>417</v>
      </c>
      <c r="C313" s="122">
        <v>0</v>
      </c>
      <c r="D313" s="122">
        <v>6000</v>
      </c>
      <c r="E313" s="122">
        <v>0</v>
      </c>
      <c r="F313" s="308"/>
      <c r="G313" s="308">
        <f>SUM(E313/D313*100)</f>
        <v>0</v>
      </c>
    </row>
    <row r="314" spans="1:7" s="133" customFormat="1" ht="12.75">
      <c r="A314" s="140">
        <v>3293</v>
      </c>
      <c r="B314" s="123" t="s">
        <v>419</v>
      </c>
      <c r="C314" s="129">
        <v>0</v>
      </c>
      <c r="D314" s="129"/>
      <c r="E314" s="129">
        <v>0</v>
      </c>
      <c r="F314" s="309"/>
      <c r="G314" s="309"/>
    </row>
    <row r="315" spans="1:7" s="133" customFormat="1" ht="12.75">
      <c r="A315" s="116" t="s">
        <v>483</v>
      </c>
      <c r="B315" s="116"/>
      <c r="C315" s="117">
        <v>0</v>
      </c>
      <c r="D315" s="117">
        <v>370000</v>
      </c>
      <c r="E315" s="117">
        <v>51000</v>
      </c>
      <c r="F315" s="175"/>
      <c r="G315" s="175">
        <f aca="true" t="shared" si="9" ref="G315:G321">SUM(E315/D315*100)</f>
        <v>13.783783783783784</v>
      </c>
    </row>
    <row r="316" spans="1:7" s="133" customFormat="1" ht="12.75">
      <c r="A316" s="118" t="s">
        <v>484</v>
      </c>
      <c r="B316" s="118"/>
      <c r="C316" s="119">
        <v>0</v>
      </c>
      <c r="D316" s="119">
        <v>250000</v>
      </c>
      <c r="E316" s="119">
        <v>0</v>
      </c>
      <c r="F316" s="176"/>
      <c r="G316" s="176">
        <f t="shared" si="9"/>
        <v>0</v>
      </c>
    </row>
    <row r="317" spans="1:7" s="133" customFormat="1" ht="25.5">
      <c r="A317" s="121" t="s">
        <v>257</v>
      </c>
      <c r="B317" s="127" t="s">
        <v>431</v>
      </c>
      <c r="C317" s="122">
        <v>0</v>
      </c>
      <c r="D317" s="122">
        <v>250000</v>
      </c>
      <c r="E317" s="122">
        <v>0</v>
      </c>
      <c r="F317" s="308"/>
      <c r="G317" s="308">
        <f t="shared" si="9"/>
        <v>0</v>
      </c>
    </row>
    <row r="318" spans="1:7" s="133" customFormat="1" ht="12.75">
      <c r="A318" s="121" t="s">
        <v>259</v>
      </c>
      <c r="B318" s="121" t="s">
        <v>432</v>
      </c>
      <c r="C318" s="122">
        <v>0</v>
      </c>
      <c r="D318" s="122">
        <v>250000</v>
      </c>
      <c r="E318" s="122">
        <v>0</v>
      </c>
      <c r="F318" s="308"/>
      <c r="G318" s="308">
        <f t="shared" si="9"/>
        <v>0</v>
      </c>
    </row>
    <row r="319" spans="1:7" s="133" customFormat="1" ht="12.75">
      <c r="A319" s="118" t="s">
        <v>485</v>
      </c>
      <c r="B319" s="118"/>
      <c r="C319" s="119">
        <v>0</v>
      </c>
      <c r="D319" s="119">
        <v>120000</v>
      </c>
      <c r="E319" s="119">
        <v>51000</v>
      </c>
      <c r="F319" s="176"/>
      <c r="G319" s="176">
        <f t="shared" si="9"/>
        <v>42.5</v>
      </c>
    </row>
    <row r="320" spans="1:7" s="133" customFormat="1" ht="25.5">
      <c r="A320" s="121" t="s">
        <v>257</v>
      </c>
      <c r="B320" s="127" t="s">
        <v>431</v>
      </c>
      <c r="C320" s="122">
        <v>0</v>
      </c>
      <c r="D320" s="122">
        <v>120000</v>
      </c>
      <c r="E320" s="122">
        <v>51000</v>
      </c>
      <c r="F320" s="308"/>
      <c r="G320" s="308">
        <f t="shared" si="9"/>
        <v>42.5</v>
      </c>
    </row>
    <row r="321" spans="1:7" s="133" customFormat="1" ht="12.75">
      <c r="A321" s="121" t="s">
        <v>259</v>
      </c>
      <c r="B321" s="121" t="s">
        <v>432</v>
      </c>
      <c r="C321" s="122">
        <v>0</v>
      </c>
      <c r="D321" s="122">
        <v>120000</v>
      </c>
      <c r="E321" s="122">
        <v>51000</v>
      </c>
      <c r="F321" s="308"/>
      <c r="G321" s="308">
        <f t="shared" si="9"/>
        <v>42.5</v>
      </c>
    </row>
    <row r="322" spans="1:7" s="133" customFormat="1" ht="12.75">
      <c r="A322" s="123" t="s">
        <v>263</v>
      </c>
      <c r="B322" s="123" t="s">
        <v>486</v>
      </c>
      <c r="C322" s="124">
        <v>0</v>
      </c>
      <c r="D322" s="123"/>
      <c r="E322" s="124">
        <v>51000</v>
      </c>
      <c r="F322" s="309"/>
      <c r="G322" s="309"/>
    </row>
    <row r="323" spans="1:7" ht="12.75">
      <c r="A323" s="114" t="s">
        <v>487</v>
      </c>
      <c r="B323" s="114"/>
      <c r="C323" s="115">
        <f>SUM(C324)</f>
        <v>4566514.7700000005</v>
      </c>
      <c r="D323" s="115">
        <f>SUM(D324)</f>
        <v>9095300</v>
      </c>
      <c r="E323" s="115">
        <f>SUM(E324)</f>
        <v>4571150.79</v>
      </c>
      <c r="F323" s="174">
        <f t="shared" si="8"/>
        <v>100.10152206296267</v>
      </c>
      <c r="G323" s="174">
        <f>SUM(E323/D323*100)</f>
        <v>50.25838389058085</v>
      </c>
    </row>
    <row r="324" spans="1:7" ht="12.75">
      <c r="A324" s="116" t="s">
        <v>488</v>
      </c>
      <c r="B324" s="116"/>
      <c r="C324" s="117">
        <f>SUM(C326+C334+C364+C371+C379)</f>
        <v>4566514.7700000005</v>
      </c>
      <c r="D324" s="117">
        <f>SUM(D326+D334+D364+D371+D379)</f>
        <v>9095300</v>
      </c>
      <c r="E324" s="117">
        <f>SUM(E326+E334+E364+E371+E379)</f>
        <v>4571150.79</v>
      </c>
      <c r="F324" s="175">
        <f aca="true" t="shared" si="10" ref="F324:F385">SUM(E324/C324*100)</f>
        <v>100.10152206296267</v>
      </c>
      <c r="G324" s="175">
        <f>SUM(E324/D324*100)</f>
        <v>50.25838389058085</v>
      </c>
    </row>
    <row r="325" spans="1:7" ht="12.75">
      <c r="A325" s="118" t="s">
        <v>489</v>
      </c>
      <c r="B325" s="118"/>
      <c r="C325" s="119">
        <f>SUM(C327+C329+C331+C335+C339+C346+C356+C358+C365+C367+C372+C377+C380)</f>
        <v>4566514.770000001</v>
      </c>
      <c r="D325" s="119">
        <f>SUM(D327+D329+D331+D335+D339+D346+D356+D358+D365+D367+D372+D377+D380)</f>
        <v>9095300</v>
      </c>
      <c r="E325" s="119">
        <f>SUM(E327+E329+E331+E335+E339+E346+E356+E358+E365+E367+E372+E377+E380)</f>
        <v>4571150.79</v>
      </c>
      <c r="F325" s="176">
        <f t="shared" si="10"/>
        <v>100.10152206296266</v>
      </c>
      <c r="G325" s="176">
        <f>SUM(E325/D325*100)</f>
        <v>50.25838389058085</v>
      </c>
    </row>
    <row r="326" spans="1:7" ht="12.75">
      <c r="A326" s="121" t="s">
        <v>138</v>
      </c>
      <c r="B326" s="121" t="s">
        <v>386</v>
      </c>
      <c r="C326" s="122">
        <f>SUM(C327+C329+C331)</f>
        <v>3534573.24</v>
      </c>
      <c r="D326" s="122">
        <v>6953770</v>
      </c>
      <c r="E326" s="122">
        <v>3570166.22</v>
      </c>
      <c r="F326" s="308">
        <f t="shared" si="10"/>
        <v>101.00699511887889</v>
      </c>
      <c r="G326" s="308">
        <f>SUM(E326/D326*100)</f>
        <v>51.34144816408941</v>
      </c>
    </row>
    <row r="327" spans="1:7" ht="12.75">
      <c r="A327" s="121" t="s">
        <v>140</v>
      </c>
      <c r="B327" s="121" t="s">
        <v>387</v>
      </c>
      <c r="C327" s="122">
        <f>SUM(C328)</f>
        <v>2996195.2</v>
      </c>
      <c r="D327" s="122">
        <v>5945750</v>
      </c>
      <c r="E327" s="122">
        <v>3029151.65</v>
      </c>
      <c r="F327" s="308">
        <f t="shared" si="10"/>
        <v>101.09994335482546</v>
      </c>
      <c r="G327" s="308">
        <f>SUM(E327/D327*100)</f>
        <v>50.94650212336542</v>
      </c>
    </row>
    <row r="328" spans="1:7" ht="12.75">
      <c r="A328" s="123" t="s">
        <v>142</v>
      </c>
      <c r="B328" s="123" t="s">
        <v>388</v>
      </c>
      <c r="C328" s="124">
        <v>2996195.2</v>
      </c>
      <c r="D328" s="123"/>
      <c r="E328" s="124">
        <v>3029151.65</v>
      </c>
      <c r="F328" s="309">
        <f t="shared" si="10"/>
        <v>101.09994335482546</v>
      </c>
      <c r="G328" s="309"/>
    </row>
    <row r="329" spans="1:7" ht="12.75">
      <c r="A329" s="121" t="s">
        <v>149</v>
      </c>
      <c r="B329" s="121" t="s">
        <v>391</v>
      </c>
      <c r="C329" s="122">
        <v>24000</v>
      </c>
      <c r="D329" s="122">
        <v>104750</v>
      </c>
      <c r="E329" s="122">
        <v>20000</v>
      </c>
      <c r="F329" s="308">
        <f t="shared" si="10"/>
        <v>83.33333333333334</v>
      </c>
      <c r="G329" s="308">
        <f>SUM(E329/D329*100)</f>
        <v>19.09307875894988</v>
      </c>
    </row>
    <row r="330" spans="1:7" ht="12.75">
      <c r="A330" s="123" t="s">
        <v>151</v>
      </c>
      <c r="B330" s="123" t="s">
        <v>391</v>
      </c>
      <c r="C330" s="124">
        <v>24000</v>
      </c>
      <c r="D330" s="123"/>
      <c r="E330" s="124">
        <v>20000</v>
      </c>
      <c r="F330" s="309">
        <f t="shared" si="10"/>
        <v>83.33333333333334</v>
      </c>
      <c r="G330" s="310"/>
    </row>
    <row r="331" spans="1:7" ht="12.75">
      <c r="A331" s="121" t="s">
        <v>152</v>
      </c>
      <c r="B331" s="121" t="s">
        <v>392</v>
      </c>
      <c r="C331" s="122">
        <f>SUM(C332:C333)</f>
        <v>514378.04</v>
      </c>
      <c r="D331" s="122">
        <v>903270</v>
      </c>
      <c r="E331" s="122">
        <v>521014.57</v>
      </c>
      <c r="F331" s="308">
        <f t="shared" si="10"/>
        <v>101.29020476846173</v>
      </c>
      <c r="G331" s="308">
        <f>SUM(E331/D331*100)</f>
        <v>57.6809337186002</v>
      </c>
    </row>
    <row r="332" spans="1:7" ht="12.75">
      <c r="A332" s="123" t="s">
        <v>154</v>
      </c>
      <c r="B332" s="123" t="s">
        <v>393</v>
      </c>
      <c r="C332" s="124">
        <v>463538.31</v>
      </c>
      <c r="D332" s="123"/>
      <c r="E332" s="124">
        <v>469518.93</v>
      </c>
      <c r="F332" s="309">
        <f t="shared" si="10"/>
        <v>101.29021051140303</v>
      </c>
      <c r="G332" s="309"/>
    </row>
    <row r="333" spans="1:7" ht="12.75">
      <c r="A333" s="123" t="s">
        <v>156</v>
      </c>
      <c r="B333" s="123" t="s">
        <v>394</v>
      </c>
      <c r="C333" s="124">
        <v>50839.73</v>
      </c>
      <c r="D333" s="123"/>
      <c r="E333" s="124">
        <v>51495.64</v>
      </c>
      <c r="F333" s="309">
        <f t="shared" si="10"/>
        <v>101.29015240639553</v>
      </c>
      <c r="G333" s="309"/>
    </row>
    <row r="334" spans="1:7" ht="12.75">
      <c r="A334" s="121" t="s">
        <v>158</v>
      </c>
      <c r="B334" s="121" t="s">
        <v>395</v>
      </c>
      <c r="C334" s="122">
        <f>SUM(C335+C339+C346+C356+C358)</f>
        <v>887821.2999999999</v>
      </c>
      <c r="D334" s="122">
        <v>2034230</v>
      </c>
      <c r="E334" s="122">
        <v>945571.11</v>
      </c>
      <c r="F334" s="308">
        <f t="shared" si="10"/>
        <v>106.50466597275827</v>
      </c>
      <c r="G334" s="308">
        <f>SUM(E334/D334*100)</f>
        <v>46.48299897258422</v>
      </c>
    </row>
    <row r="335" spans="1:7" ht="12.75">
      <c r="A335" s="121" t="s">
        <v>160</v>
      </c>
      <c r="B335" s="121" t="s">
        <v>396</v>
      </c>
      <c r="C335" s="122">
        <f>SUM(C336:C338)</f>
        <v>56236.5</v>
      </c>
      <c r="D335" s="122">
        <v>105230</v>
      </c>
      <c r="E335" s="122">
        <v>55140.01</v>
      </c>
      <c r="F335" s="308">
        <f t="shared" si="10"/>
        <v>98.05021649640359</v>
      </c>
      <c r="G335" s="308">
        <f>SUM(E335/D335*100)</f>
        <v>52.399515347334415</v>
      </c>
    </row>
    <row r="336" spans="1:7" ht="12.75">
      <c r="A336" s="123" t="s">
        <v>162</v>
      </c>
      <c r="B336" s="123" t="s">
        <v>397</v>
      </c>
      <c r="C336" s="124">
        <v>11876</v>
      </c>
      <c r="D336" s="123"/>
      <c r="E336" s="124">
        <v>6414.08</v>
      </c>
      <c r="F336" s="309">
        <f t="shared" si="10"/>
        <v>54.00875715729202</v>
      </c>
      <c r="G336" s="309"/>
    </row>
    <row r="337" spans="1:7" ht="12.75">
      <c r="A337" s="123" t="s">
        <v>164</v>
      </c>
      <c r="B337" s="123" t="s">
        <v>398</v>
      </c>
      <c r="C337" s="124">
        <v>38498</v>
      </c>
      <c r="D337" s="123"/>
      <c r="E337" s="124">
        <v>46292</v>
      </c>
      <c r="F337" s="309">
        <f t="shared" si="10"/>
        <v>120.24520754324901</v>
      </c>
      <c r="G337" s="309"/>
    </row>
    <row r="338" spans="1:7" ht="12.75">
      <c r="A338" s="123" t="s">
        <v>166</v>
      </c>
      <c r="B338" s="123" t="s">
        <v>399</v>
      </c>
      <c r="C338" s="124">
        <v>5862.5</v>
      </c>
      <c r="D338" s="123"/>
      <c r="E338" s="124">
        <v>2433.93</v>
      </c>
      <c r="F338" s="309">
        <f t="shared" si="10"/>
        <v>41.51692963752665</v>
      </c>
      <c r="G338" s="309"/>
    </row>
    <row r="339" spans="1:7" ht="12.75">
      <c r="A339" s="121" t="s">
        <v>170</v>
      </c>
      <c r="B339" s="121" t="s">
        <v>401</v>
      </c>
      <c r="C339" s="122">
        <f>SUM(C340:C345)</f>
        <v>585827.1799999999</v>
      </c>
      <c r="D339" s="122">
        <v>1294000</v>
      </c>
      <c r="E339" s="122">
        <v>651769.55</v>
      </c>
      <c r="F339" s="308">
        <f t="shared" si="10"/>
        <v>111.25628380711188</v>
      </c>
      <c r="G339" s="308">
        <f>SUM(E339/D339*100)</f>
        <v>50.368589644513136</v>
      </c>
    </row>
    <row r="340" spans="1:7" ht="12.75">
      <c r="A340" s="123" t="s">
        <v>172</v>
      </c>
      <c r="B340" s="123" t="s">
        <v>402</v>
      </c>
      <c r="C340" s="124">
        <v>48852.82</v>
      </c>
      <c r="D340" s="123"/>
      <c r="E340" s="124">
        <v>92928.29</v>
      </c>
      <c r="F340" s="309">
        <f t="shared" si="10"/>
        <v>190.22093299834071</v>
      </c>
      <c r="G340" s="309"/>
    </row>
    <row r="341" spans="1:7" ht="12.75">
      <c r="A341" s="123" t="s">
        <v>174</v>
      </c>
      <c r="B341" s="123" t="s">
        <v>474</v>
      </c>
      <c r="C341" s="124">
        <v>353968.81</v>
      </c>
      <c r="D341" s="123"/>
      <c r="E341" s="124">
        <v>417418.04</v>
      </c>
      <c r="F341" s="309">
        <f t="shared" si="10"/>
        <v>117.92509063157289</v>
      </c>
      <c r="G341" s="309"/>
    </row>
    <row r="342" spans="1:7" ht="12.75">
      <c r="A342" s="123" t="s">
        <v>176</v>
      </c>
      <c r="B342" s="123" t="s">
        <v>403</v>
      </c>
      <c r="C342" s="124">
        <v>133420.82</v>
      </c>
      <c r="D342" s="123"/>
      <c r="E342" s="124">
        <v>114446.16</v>
      </c>
      <c r="F342" s="309">
        <f t="shared" si="10"/>
        <v>85.77833654447635</v>
      </c>
      <c r="G342" s="309"/>
    </row>
    <row r="343" spans="1:7" ht="12.75">
      <c r="A343" s="123" t="s">
        <v>178</v>
      </c>
      <c r="B343" s="123" t="s">
        <v>404</v>
      </c>
      <c r="C343" s="124">
        <v>35837.69</v>
      </c>
      <c r="D343" s="123"/>
      <c r="E343" s="124">
        <v>18185.07</v>
      </c>
      <c r="F343" s="309">
        <f t="shared" si="10"/>
        <v>50.74286317003133</v>
      </c>
      <c r="G343" s="309"/>
    </row>
    <row r="344" spans="1:7" ht="12.75">
      <c r="A344" s="123" t="s">
        <v>180</v>
      </c>
      <c r="B344" s="123" t="s">
        <v>464</v>
      </c>
      <c r="C344" s="124">
        <v>5588.04</v>
      </c>
      <c r="D344" s="123"/>
      <c r="E344" s="124">
        <v>5029.74</v>
      </c>
      <c r="F344" s="309">
        <f t="shared" si="10"/>
        <v>90.00901926256792</v>
      </c>
      <c r="G344" s="309"/>
    </row>
    <row r="345" spans="1:7" ht="12.75">
      <c r="A345" s="123" t="s">
        <v>182</v>
      </c>
      <c r="B345" s="123" t="s">
        <v>405</v>
      </c>
      <c r="C345" s="124">
        <v>8159</v>
      </c>
      <c r="D345" s="123"/>
      <c r="E345" s="124">
        <v>3762.25</v>
      </c>
      <c r="F345" s="309">
        <f t="shared" si="10"/>
        <v>46.11165584017649</v>
      </c>
      <c r="G345" s="310"/>
    </row>
    <row r="346" spans="1:7" ht="12.75">
      <c r="A346" s="121" t="s">
        <v>184</v>
      </c>
      <c r="B346" s="121" t="s">
        <v>406</v>
      </c>
      <c r="C346" s="122">
        <f>SUM(C347:C355)</f>
        <v>210731.48</v>
      </c>
      <c r="D346" s="122">
        <v>549500</v>
      </c>
      <c r="E346" s="122">
        <v>209556.73</v>
      </c>
      <c r="F346" s="308">
        <f t="shared" si="10"/>
        <v>99.44253701440336</v>
      </c>
      <c r="G346" s="308">
        <f>SUM(E346/D346*100)</f>
        <v>38.13589262966333</v>
      </c>
    </row>
    <row r="347" spans="1:7" ht="12.75">
      <c r="A347" s="123" t="s">
        <v>186</v>
      </c>
      <c r="B347" s="123" t="s">
        <v>407</v>
      </c>
      <c r="C347" s="124">
        <v>19600.62</v>
      </c>
      <c r="D347" s="123"/>
      <c r="E347" s="124">
        <v>13397.95</v>
      </c>
      <c r="F347" s="309">
        <f t="shared" si="10"/>
        <v>68.35472551378477</v>
      </c>
      <c r="G347" s="309"/>
    </row>
    <row r="348" spans="1:7" ht="12.75">
      <c r="A348" s="123" t="s">
        <v>188</v>
      </c>
      <c r="B348" s="123" t="s">
        <v>408</v>
      </c>
      <c r="C348" s="124">
        <v>2167.5</v>
      </c>
      <c r="D348" s="123"/>
      <c r="E348" s="124">
        <v>3701.64</v>
      </c>
      <c r="F348" s="309">
        <f t="shared" si="10"/>
        <v>170.77923875432526</v>
      </c>
      <c r="G348" s="310"/>
    </row>
    <row r="349" spans="1:7" ht="12.75">
      <c r="A349" s="123" t="s">
        <v>190</v>
      </c>
      <c r="B349" s="123" t="s">
        <v>409</v>
      </c>
      <c r="C349" s="124">
        <v>617.5</v>
      </c>
      <c r="D349" s="123"/>
      <c r="E349" s="124">
        <v>2852.5</v>
      </c>
      <c r="F349" s="309">
        <f t="shared" si="10"/>
        <v>461.9433198380567</v>
      </c>
      <c r="G349" s="309"/>
    </row>
    <row r="350" spans="1:7" ht="12.75">
      <c r="A350" s="123" t="s">
        <v>192</v>
      </c>
      <c r="B350" s="123" t="s">
        <v>410</v>
      </c>
      <c r="C350" s="124">
        <v>42798.04</v>
      </c>
      <c r="D350" s="123"/>
      <c r="E350" s="124">
        <v>51566.85</v>
      </c>
      <c r="F350" s="309">
        <f t="shared" si="10"/>
        <v>120.48881210447955</v>
      </c>
      <c r="G350" s="309"/>
    </row>
    <row r="351" spans="1:7" ht="12.75">
      <c r="A351" s="123" t="s">
        <v>194</v>
      </c>
      <c r="B351" s="123" t="s">
        <v>411</v>
      </c>
      <c r="C351" s="124">
        <v>77918.1</v>
      </c>
      <c r="D351" s="123"/>
      <c r="E351" s="124">
        <v>74840</v>
      </c>
      <c r="F351" s="309">
        <f t="shared" si="10"/>
        <v>96.04956999721502</v>
      </c>
      <c r="G351" s="309"/>
    </row>
    <row r="352" spans="1:7" ht="12.75">
      <c r="A352" s="123" t="s">
        <v>196</v>
      </c>
      <c r="B352" s="123" t="s">
        <v>412</v>
      </c>
      <c r="C352" s="124">
        <v>23722.5</v>
      </c>
      <c r="D352" s="123"/>
      <c r="E352" s="124">
        <v>19547</v>
      </c>
      <c r="F352" s="309">
        <f t="shared" si="10"/>
        <v>82.39856676151334</v>
      </c>
      <c r="G352" s="309"/>
    </row>
    <row r="353" spans="1:7" ht="12.75">
      <c r="A353" s="123" t="s">
        <v>198</v>
      </c>
      <c r="B353" s="123" t="s">
        <v>413</v>
      </c>
      <c r="C353" s="124">
        <v>6576.86</v>
      </c>
      <c r="D353" s="123"/>
      <c r="E353" s="124">
        <v>8727.73</v>
      </c>
      <c r="F353" s="309">
        <f t="shared" si="10"/>
        <v>132.7036001982709</v>
      </c>
      <c r="G353" s="309"/>
    </row>
    <row r="354" spans="1:7" ht="12.75">
      <c r="A354" s="123" t="s">
        <v>200</v>
      </c>
      <c r="B354" s="123" t="s">
        <v>414</v>
      </c>
      <c r="C354" s="124">
        <v>33773.26</v>
      </c>
      <c r="D354" s="123"/>
      <c r="E354" s="124">
        <v>29683.76</v>
      </c>
      <c r="F354" s="309">
        <f t="shared" si="10"/>
        <v>87.89130809403652</v>
      </c>
      <c r="G354" s="309"/>
    </row>
    <row r="355" spans="1:7" ht="12.75">
      <c r="A355" s="123" t="s">
        <v>202</v>
      </c>
      <c r="B355" s="123" t="s">
        <v>415</v>
      </c>
      <c r="C355" s="124">
        <v>3557.1</v>
      </c>
      <c r="D355" s="123"/>
      <c r="E355" s="124">
        <v>5239.3</v>
      </c>
      <c r="F355" s="309">
        <f t="shared" si="10"/>
        <v>147.29133282730317</v>
      </c>
      <c r="G355" s="310"/>
    </row>
    <row r="356" spans="1:7" ht="12.75">
      <c r="A356" s="121" t="s">
        <v>204</v>
      </c>
      <c r="B356" s="121" t="s">
        <v>416</v>
      </c>
      <c r="C356" s="122">
        <f>SUM(C357)</f>
        <v>16421.99</v>
      </c>
      <c r="D356" s="122">
        <v>14000</v>
      </c>
      <c r="E356" s="122">
        <v>6136.7</v>
      </c>
      <c r="F356" s="308">
        <f t="shared" si="10"/>
        <v>37.36879635172107</v>
      </c>
      <c r="G356" s="308">
        <f>SUM(E356/D356*100)</f>
        <v>43.833571428571425</v>
      </c>
    </row>
    <row r="357" spans="1:7" ht="12.75">
      <c r="A357" s="123" t="s">
        <v>206</v>
      </c>
      <c r="B357" s="123" t="s">
        <v>416</v>
      </c>
      <c r="C357" s="124">
        <v>16421.99</v>
      </c>
      <c r="D357" s="123"/>
      <c r="E357" s="124">
        <v>6136.7</v>
      </c>
      <c r="F357" s="309">
        <f t="shared" si="10"/>
        <v>37.36879635172107</v>
      </c>
      <c r="G357" s="309"/>
    </row>
    <row r="358" spans="1:7" ht="12.75">
      <c r="A358" s="121" t="s">
        <v>207</v>
      </c>
      <c r="B358" s="121" t="s">
        <v>417</v>
      </c>
      <c r="C358" s="122">
        <f>SUM(C359:C363)</f>
        <v>18604.15</v>
      </c>
      <c r="D358" s="122">
        <v>71500</v>
      </c>
      <c r="E358" s="122">
        <v>22968.12</v>
      </c>
      <c r="F358" s="308">
        <f t="shared" si="10"/>
        <v>123.45697062214612</v>
      </c>
      <c r="G358" s="308">
        <f>SUM(E358/D358*100)</f>
        <v>32.123244755244755</v>
      </c>
    </row>
    <row r="359" spans="1:7" ht="12.75">
      <c r="A359" s="123" t="s">
        <v>211</v>
      </c>
      <c r="B359" s="123" t="s">
        <v>418</v>
      </c>
      <c r="C359" s="124">
        <v>2984.75</v>
      </c>
      <c r="D359" s="123"/>
      <c r="E359" s="124">
        <v>3042.96</v>
      </c>
      <c r="F359" s="309">
        <f t="shared" si="10"/>
        <v>101.95024708937098</v>
      </c>
      <c r="G359" s="310"/>
    </row>
    <row r="360" spans="1:7" ht="12.75">
      <c r="A360" s="123" t="s">
        <v>213</v>
      </c>
      <c r="B360" s="123" t="s">
        <v>419</v>
      </c>
      <c r="C360" s="124">
        <v>269</v>
      </c>
      <c r="D360" s="123"/>
      <c r="E360" s="124">
        <v>577</v>
      </c>
      <c r="F360" s="309">
        <f t="shared" si="10"/>
        <v>214.49814126394054</v>
      </c>
      <c r="G360" s="310"/>
    </row>
    <row r="361" spans="1:7" ht="12.75">
      <c r="A361" s="123" t="s">
        <v>215</v>
      </c>
      <c r="B361" s="123" t="s">
        <v>216</v>
      </c>
      <c r="C361" s="124">
        <v>4955.63</v>
      </c>
      <c r="D361" s="123"/>
      <c r="E361" s="124">
        <v>6615.16</v>
      </c>
      <c r="F361" s="309">
        <f t="shared" si="10"/>
        <v>133.4877704751969</v>
      </c>
      <c r="G361" s="309"/>
    </row>
    <row r="362" spans="1:7" ht="12.75">
      <c r="A362" s="123" t="s">
        <v>217</v>
      </c>
      <c r="B362" s="123" t="s">
        <v>420</v>
      </c>
      <c r="C362" s="124">
        <v>10274.77</v>
      </c>
      <c r="D362" s="123"/>
      <c r="E362" s="124">
        <v>10453</v>
      </c>
      <c r="F362" s="309">
        <f t="shared" si="10"/>
        <v>101.73463736901166</v>
      </c>
      <c r="G362" s="309"/>
    </row>
    <row r="363" spans="1:7" ht="12.75">
      <c r="A363" s="123" t="s">
        <v>221</v>
      </c>
      <c r="B363" s="123" t="s">
        <v>417</v>
      </c>
      <c r="C363" s="124">
        <v>120</v>
      </c>
      <c r="D363" s="123"/>
      <c r="E363" s="124">
        <v>2280</v>
      </c>
      <c r="F363" s="309">
        <f t="shared" si="10"/>
        <v>1900</v>
      </c>
      <c r="G363" s="309"/>
    </row>
    <row r="364" spans="1:7" ht="12.75">
      <c r="A364" s="121" t="s">
        <v>222</v>
      </c>
      <c r="B364" s="121" t="s">
        <v>421</v>
      </c>
      <c r="C364" s="122">
        <f>SUM(C365+C367)</f>
        <v>6474.12</v>
      </c>
      <c r="D364" s="122">
        <v>16300</v>
      </c>
      <c r="E364" s="122">
        <v>5903.41</v>
      </c>
      <c r="F364" s="308">
        <f t="shared" si="10"/>
        <v>91.18474788851613</v>
      </c>
      <c r="G364" s="308">
        <f>SUM(E364/D364*100)</f>
        <v>36.21723926380368</v>
      </c>
    </row>
    <row r="365" spans="1:7" ht="12.75">
      <c r="A365" s="121" t="s">
        <v>224</v>
      </c>
      <c r="B365" s="121" t="s">
        <v>422</v>
      </c>
      <c r="C365" s="122">
        <f>SUM(C366)</f>
        <v>719.79</v>
      </c>
      <c r="D365" s="122">
        <v>3000</v>
      </c>
      <c r="E365" s="122">
        <v>1586.18</v>
      </c>
      <c r="F365" s="308">
        <f t="shared" si="10"/>
        <v>220.36705150113232</v>
      </c>
      <c r="G365" s="308">
        <f>SUM(E365/D365*100)</f>
        <v>52.87266666666667</v>
      </c>
    </row>
    <row r="366" spans="1:7" ht="25.5">
      <c r="A366" s="123" t="s">
        <v>229</v>
      </c>
      <c r="B366" s="126" t="s">
        <v>490</v>
      </c>
      <c r="C366" s="124">
        <v>719.79</v>
      </c>
      <c r="D366" s="123"/>
      <c r="E366" s="124">
        <v>1586.18</v>
      </c>
      <c r="F366" s="309">
        <f t="shared" si="10"/>
        <v>220.36705150113232</v>
      </c>
      <c r="G366" s="309"/>
    </row>
    <row r="367" spans="1:7" ht="12.75">
      <c r="A367" s="121" t="s">
        <v>231</v>
      </c>
      <c r="B367" s="121" t="s">
        <v>423</v>
      </c>
      <c r="C367" s="122">
        <f>SUM(C368:C370)</f>
        <v>5754.33</v>
      </c>
      <c r="D367" s="122">
        <v>13300</v>
      </c>
      <c r="E367" s="122">
        <v>4317.23</v>
      </c>
      <c r="F367" s="308">
        <f t="shared" si="10"/>
        <v>75.02576320787998</v>
      </c>
      <c r="G367" s="308">
        <f>SUM(E367/D367*100)</f>
        <v>32.46037593984962</v>
      </c>
    </row>
    <row r="368" spans="1:7" ht="12.75">
      <c r="A368" s="123" t="s">
        <v>233</v>
      </c>
      <c r="B368" s="123" t="s">
        <v>424</v>
      </c>
      <c r="C368" s="124">
        <v>4274.5</v>
      </c>
      <c r="D368" s="123"/>
      <c r="E368" s="124">
        <v>3497.47</v>
      </c>
      <c r="F368" s="309">
        <f t="shared" si="10"/>
        <v>81.82173353608609</v>
      </c>
      <c r="G368" s="309"/>
    </row>
    <row r="369" spans="1:7" ht="12.75">
      <c r="A369" s="123" t="s">
        <v>237</v>
      </c>
      <c r="B369" s="123" t="s">
        <v>426</v>
      </c>
      <c r="C369" s="124">
        <v>992.33</v>
      </c>
      <c r="D369" s="123"/>
      <c r="E369" s="124">
        <v>819.76</v>
      </c>
      <c r="F369" s="309">
        <f t="shared" si="10"/>
        <v>82.60961575282415</v>
      </c>
      <c r="G369" s="309"/>
    </row>
    <row r="370" spans="1:7" ht="12.75">
      <c r="A370" s="130">
        <v>3434</v>
      </c>
      <c r="B370" s="123" t="s">
        <v>427</v>
      </c>
      <c r="C370" s="124">
        <v>487.5</v>
      </c>
      <c r="D370" s="123"/>
      <c r="E370" s="124">
        <v>0</v>
      </c>
      <c r="F370" s="309">
        <f t="shared" si="10"/>
        <v>0</v>
      </c>
      <c r="G370" s="309"/>
    </row>
    <row r="371" spans="1:7" ht="12.75">
      <c r="A371" s="131" t="s">
        <v>287</v>
      </c>
      <c r="B371" s="121" t="s">
        <v>444</v>
      </c>
      <c r="C371" s="122">
        <f>SUM(C372+C377)</f>
        <v>133600.25</v>
      </c>
      <c r="D371" s="122">
        <v>58000</v>
      </c>
      <c r="E371" s="122">
        <v>36852.74</v>
      </c>
      <c r="F371" s="308">
        <f t="shared" si="10"/>
        <v>27.5843346101523</v>
      </c>
      <c r="G371" s="308">
        <f>SUM(E371/D371*100)</f>
        <v>63.539206896551725</v>
      </c>
    </row>
    <row r="372" spans="1:7" ht="12.75">
      <c r="A372" s="131" t="s">
        <v>296</v>
      </c>
      <c r="B372" s="121" t="s">
        <v>445</v>
      </c>
      <c r="C372" s="122">
        <f>SUM(C373:C376)</f>
        <v>33270.25</v>
      </c>
      <c r="D372" s="122">
        <v>58000</v>
      </c>
      <c r="E372" s="122">
        <v>36852.74</v>
      </c>
      <c r="F372" s="308">
        <f t="shared" si="10"/>
        <v>110.76784815262883</v>
      </c>
      <c r="G372" s="308">
        <f>SUM(E372/D372*100)</f>
        <v>63.539206896551725</v>
      </c>
    </row>
    <row r="373" spans="1:7" ht="12.75">
      <c r="A373" s="132" t="s">
        <v>298</v>
      </c>
      <c r="B373" s="123" t="s">
        <v>446</v>
      </c>
      <c r="C373" s="124">
        <v>3999</v>
      </c>
      <c r="D373" s="123"/>
      <c r="E373" s="124">
        <v>11865.24</v>
      </c>
      <c r="F373" s="309">
        <f t="shared" si="10"/>
        <v>296.7051762940735</v>
      </c>
      <c r="G373" s="309"/>
    </row>
    <row r="374" spans="1:7" ht="12.75">
      <c r="A374" s="130">
        <v>4222</v>
      </c>
      <c r="B374" s="123" t="s">
        <v>447</v>
      </c>
      <c r="C374" s="124">
        <v>0</v>
      </c>
      <c r="D374" s="123"/>
      <c r="E374" s="124">
        <v>0</v>
      </c>
      <c r="F374" s="309"/>
      <c r="G374" s="309"/>
    </row>
    <row r="375" spans="1:7" ht="12.75">
      <c r="A375" s="130">
        <v>4223</v>
      </c>
      <c r="B375" s="123" t="s">
        <v>448</v>
      </c>
      <c r="C375" s="124">
        <v>6783.75</v>
      </c>
      <c r="D375" s="123"/>
      <c r="E375" s="124">
        <v>0</v>
      </c>
      <c r="F375" s="309">
        <f t="shared" si="10"/>
        <v>0</v>
      </c>
      <c r="G375" s="309"/>
    </row>
    <row r="376" spans="1:7" ht="12.75">
      <c r="A376" s="123" t="s">
        <v>304</v>
      </c>
      <c r="B376" s="123" t="s">
        <v>449</v>
      </c>
      <c r="C376" s="124">
        <v>22487.5</v>
      </c>
      <c r="D376" s="123"/>
      <c r="E376" s="124">
        <v>24987.5</v>
      </c>
      <c r="F376" s="309">
        <f t="shared" si="10"/>
        <v>111.11728738187882</v>
      </c>
      <c r="G376" s="309"/>
    </row>
    <row r="377" spans="1:7" s="135" customFormat="1" ht="12.75">
      <c r="A377" s="161">
        <v>423</v>
      </c>
      <c r="B377" s="121" t="s">
        <v>306</v>
      </c>
      <c r="C377" s="122">
        <v>100330</v>
      </c>
      <c r="D377" s="121"/>
      <c r="E377" s="122">
        <v>0</v>
      </c>
      <c r="F377" s="308">
        <f t="shared" si="10"/>
        <v>0</v>
      </c>
      <c r="G377" s="308"/>
    </row>
    <row r="378" spans="1:7" ht="12.75">
      <c r="A378" s="140">
        <v>4231</v>
      </c>
      <c r="B378" s="123" t="s">
        <v>460</v>
      </c>
      <c r="C378" s="124">
        <v>100330</v>
      </c>
      <c r="D378" s="123"/>
      <c r="E378" s="124">
        <v>0</v>
      </c>
      <c r="F378" s="309">
        <f t="shared" si="10"/>
        <v>0</v>
      </c>
      <c r="G378" s="309"/>
    </row>
    <row r="379" spans="1:7" ht="12.75">
      <c r="A379" s="121" t="s">
        <v>333</v>
      </c>
      <c r="B379" s="121" t="s">
        <v>439</v>
      </c>
      <c r="C379" s="122">
        <f>SUM(C380)</f>
        <v>4045.86</v>
      </c>
      <c r="D379" s="122">
        <v>33000</v>
      </c>
      <c r="E379" s="122">
        <v>12657.31</v>
      </c>
      <c r="F379" s="308">
        <f t="shared" si="10"/>
        <v>312.84597094313693</v>
      </c>
      <c r="G379" s="308">
        <f>SUM(E379/D379*100)</f>
        <v>38.35548484848484</v>
      </c>
    </row>
    <row r="380" spans="1:7" ht="25.5">
      <c r="A380" s="121" t="s">
        <v>341</v>
      </c>
      <c r="B380" s="127" t="s">
        <v>491</v>
      </c>
      <c r="C380" s="122">
        <f>SUM(C381)</f>
        <v>4045.86</v>
      </c>
      <c r="D380" s="122">
        <v>33000</v>
      </c>
      <c r="E380" s="122">
        <v>12657.31</v>
      </c>
      <c r="F380" s="308">
        <f t="shared" si="10"/>
        <v>312.84597094313693</v>
      </c>
      <c r="G380" s="308">
        <f>SUM(E380/D380*100)</f>
        <v>38.35548484848484</v>
      </c>
    </row>
    <row r="381" spans="1:7" ht="25.5">
      <c r="A381" s="123" t="s">
        <v>343</v>
      </c>
      <c r="B381" s="126" t="s">
        <v>492</v>
      </c>
      <c r="C381" s="124">
        <v>4045.86</v>
      </c>
      <c r="D381" s="123"/>
      <c r="E381" s="124">
        <v>12657.31</v>
      </c>
      <c r="F381" s="309">
        <f t="shared" si="10"/>
        <v>312.84597094313693</v>
      </c>
      <c r="G381" s="309"/>
    </row>
    <row r="382" spans="1:7" ht="12.75">
      <c r="A382" s="114" t="s">
        <v>493</v>
      </c>
      <c r="B382" s="114"/>
      <c r="C382" s="115">
        <v>3556389.54</v>
      </c>
      <c r="D382" s="115">
        <v>9089000</v>
      </c>
      <c r="E382" s="115">
        <f>SUM(E383+E488+E527+E543+E555+E568+E581+E611+E631+E636+E649+E678+E686+E691+E703+E708+E712+E719+E725)</f>
        <v>4277056.26</v>
      </c>
      <c r="F382" s="174">
        <f t="shared" si="10"/>
        <v>120.26399841452688</v>
      </c>
      <c r="G382" s="174">
        <f>SUM(E382/D382*100)</f>
        <v>47.05750093519639</v>
      </c>
    </row>
    <row r="383" spans="1:7" ht="12.75">
      <c r="A383" s="116" t="s">
        <v>494</v>
      </c>
      <c r="B383" s="116"/>
      <c r="C383" s="117">
        <v>496623.99</v>
      </c>
      <c r="D383" s="117">
        <v>1785000</v>
      </c>
      <c r="E383" s="117">
        <f>SUM(E384+E393+E406+E410+E420+E430+E444+E451+E455+E461+E465+E470+E474+E478+E484)</f>
        <v>685911.44</v>
      </c>
      <c r="F383" s="175">
        <f t="shared" si="10"/>
        <v>138.11484217667373</v>
      </c>
      <c r="G383" s="175">
        <f>SUM(E383/D383*100)</f>
        <v>38.426411204481795</v>
      </c>
    </row>
    <row r="384" spans="1:7" ht="12.75">
      <c r="A384" s="118" t="s">
        <v>495</v>
      </c>
      <c r="B384" s="118"/>
      <c r="C384" s="119">
        <f>SUM(C385)</f>
        <v>2881.84</v>
      </c>
      <c r="D384" s="119">
        <v>650000</v>
      </c>
      <c r="E384" s="119">
        <v>11337.49</v>
      </c>
      <c r="F384" s="176">
        <f t="shared" si="10"/>
        <v>393.41150098548144</v>
      </c>
      <c r="G384" s="176">
        <f>SUM(E384/D384*100)</f>
        <v>1.7442292307692306</v>
      </c>
    </row>
    <row r="385" spans="1:7" ht="12.75">
      <c r="A385" s="121" t="s">
        <v>158</v>
      </c>
      <c r="B385" s="121" t="s">
        <v>395</v>
      </c>
      <c r="C385" s="122">
        <f>SUM(C386+C387+C390)</f>
        <v>2881.84</v>
      </c>
      <c r="D385" s="122">
        <v>650000</v>
      </c>
      <c r="E385" s="122">
        <v>11337.49</v>
      </c>
      <c r="F385" s="308">
        <f t="shared" si="10"/>
        <v>393.41150098548144</v>
      </c>
      <c r="G385" s="308">
        <f>SUM(E385/D385*100)</f>
        <v>1.7442292307692306</v>
      </c>
    </row>
    <row r="386" spans="1:7" ht="12.75">
      <c r="A386" s="121" t="s">
        <v>170</v>
      </c>
      <c r="B386" s="121" t="s">
        <v>401</v>
      </c>
      <c r="C386" s="122">
        <v>0</v>
      </c>
      <c r="D386" s="122">
        <v>8000</v>
      </c>
      <c r="E386" s="122">
        <v>0</v>
      </c>
      <c r="F386" s="308"/>
      <c r="G386" s="308">
        <f>SUM(E386/D386*100)</f>
        <v>0</v>
      </c>
    </row>
    <row r="387" spans="1:7" ht="12.75">
      <c r="A387" s="121" t="s">
        <v>184</v>
      </c>
      <c r="B387" s="121" t="s">
        <v>406</v>
      </c>
      <c r="C387" s="122">
        <f>SUM(C388:C389)</f>
        <v>691.84</v>
      </c>
      <c r="D387" s="122">
        <v>585410</v>
      </c>
      <c r="E387" s="122">
        <v>10953.2</v>
      </c>
      <c r="F387" s="308">
        <f aca="true" t="shared" si="11" ref="F387:F450">SUM(E387/C387*100)</f>
        <v>1583.1984273820535</v>
      </c>
      <c r="G387" s="308">
        <f aca="true" t="shared" si="12" ref="G387:G446">SUM(E387/D387*100)</f>
        <v>1.8710305597786168</v>
      </c>
    </row>
    <row r="388" spans="1:7" ht="12.75">
      <c r="A388" s="123" t="s">
        <v>198</v>
      </c>
      <c r="B388" s="123" t="s">
        <v>413</v>
      </c>
      <c r="C388" s="124">
        <v>691.84</v>
      </c>
      <c r="D388" s="123"/>
      <c r="E388" s="124">
        <v>1378.2</v>
      </c>
      <c r="F388" s="309">
        <f t="shared" si="11"/>
        <v>199.20790934320075</v>
      </c>
      <c r="G388" s="310"/>
    </row>
    <row r="389" spans="1:7" ht="12.75">
      <c r="A389" s="123" t="s">
        <v>202</v>
      </c>
      <c r="B389" s="123" t="s">
        <v>415</v>
      </c>
      <c r="C389" s="124">
        <v>0</v>
      </c>
      <c r="D389" s="123"/>
      <c r="E389" s="124">
        <v>9575</v>
      </c>
      <c r="F389" s="309"/>
      <c r="G389" s="310"/>
    </row>
    <row r="390" spans="1:7" ht="12.75">
      <c r="A390" s="121" t="s">
        <v>207</v>
      </c>
      <c r="B390" s="121" t="s">
        <v>417</v>
      </c>
      <c r="C390" s="122">
        <f>SUM(C391:C392)</f>
        <v>2190</v>
      </c>
      <c r="D390" s="122">
        <v>56590</v>
      </c>
      <c r="E390" s="122">
        <v>384.29</v>
      </c>
      <c r="F390" s="308">
        <f t="shared" si="11"/>
        <v>17.547488584474888</v>
      </c>
      <c r="G390" s="308">
        <f t="shared" si="12"/>
        <v>0.6790775755433823</v>
      </c>
    </row>
    <row r="391" spans="1:7" ht="12.75">
      <c r="A391" s="123" t="s">
        <v>211</v>
      </c>
      <c r="B391" s="123" t="s">
        <v>418</v>
      </c>
      <c r="C391" s="124">
        <v>0</v>
      </c>
      <c r="D391" s="123"/>
      <c r="E391" s="124">
        <v>0</v>
      </c>
      <c r="F391" s="309"/>
      <c r="G391" s="309"/>
    </row>
    <row r="392" spans="1:7" ht="12.75">
      <c r="A392" s="123" t="s">
        <v>213</v>
      </c>
      <c r="B392" s="123" t="s">
        <v>419</v>
      </c>
      <c r="C392" s="124">
        <v>2190</v>
      </c>
      <c r="D392" s="123"/>
      <c r="E392" s="124">
        <v>384.29</v>
      </c>
      <c r="F392" s="309">
        <f t="shared" si="11"/>
        <v>17.547488584474888</v>
      </c>
      <c r="G392" s="309"/>
    </row>
    <row r="393" spans="1:7" ht="12.75">
      <c r="A393" s="118" t="s">
        <v>496</v>
      </c>
      <c r="B393" s="118"/>
      <c r="C393" s="119">
        <f>SUM(C394+C403)</f>
        <v>142580.38</v>
      </c>
      <c r="D393" s="119">
        <v>180000</v>
      </c>
      <c r="E393" s="119">
        <v>209777.38</v>
      </c>
      <c r="F393" s="176">
        <f t="shared" si="11"/>
        <v>147.12920529458543</v>
      </c>
      <c r="G393" s="176">
        <f t="shared" si="12"/>
        <v>116.5429888888889</v>
      </c>
    </row>
    <row r="394" spans="1:7" ht="12.75">
      <c r="A394" s="121" t="s">
        <v>158</v>
      </c>
      <c r="B394" s="121" t="s">
        <v>395</v>
      </c>
      <c r="C394" s="122">
        <v>139590.38</v>
      </c>
      <c r="D394" s="122">
        <v>177000</v>
      </c>
      <c r="E394" s="122">
        <v>209777.38</v>
      </c>
      <c r="F394" s="308">
        <f t="shared" si="11"/>
        <v>150.28068553148145</v>
      </c>
      <c r="G394" s="308">
        <f t="shared" si="12"/>
        <v>118.51829378531073</v>
      </c>
    </row>
    <row r="395" spans="1:7" ht="12.75">
      <c r="A395" s="121" t="s">
        <v>170</v>
      </c>
      <c r="B395" s="121" t="s">
        <v>401</v>
      </c>
      <c r="C395" s="122">
        <v>0</v>
      </c>
      <c r="D395" s="122">
        <v>0</v>
      </c>
      <c r="E395" s="122">
        <v>129.62</v>
      </c>
      <c r="F395" s="308"/>
      <c r="G395" s="308"/>
    </row>
    <row r="396" spans="1:7" ht="12.75">
      <c r="A396" s="123" t="s">
        <v>172</v>
      </c>
      <c r="B396" s="123" t="s">
        <v>402</v>
      </c>
      <c r="C396" s="124">
        <v>0</v>
      </c>
      <c r="D396" s="123"/>
      <c r="E396" s="124">
        <v>129.62</v>
      </c>
      <c r="F396" s="309"/>
      <c r="G396" s="309"/>
    </row>
    <row r="397" spans="1:7" ht="12.75">
      <c r="A397" s="121" t="s">
        <v>184</v>
      </c>
      <c r="B397" s="121" t="s">
        <v>406</v>
      </c>
      <c r="C397" s="122">
        <v>137846.38</v>
      </c>
      <c r="D397" s="122">
        <v>174000</v>
      </c>
      <c r="E397" s="122">
        <v>192698.01</v>
      </c>
      <c r="F397" s="308">
        <f t="shared" si="11"/>
        <v>139.7918538013113</v>
      </c>
      <c r="G397" s="308">
        <f t="shared" si="12"/>
        <v>110.74598275862068</v>
      </c>
    </row>
    <row r="398" spans="1:7" ht="12.75">
      <c r="A398" s="123" t="s">
        <v>190</v>
      </c>
      <c r="B398" s="123" t="s">
        <v>409</v>
      </c>
      <c r="C398" s="124">
        <v>0</v>
      </c>
      <c r="D398" s="123"/>
      <c r="E398" s="124">
        <v>1937.5</v>
      </c>
      <c r="F398" s="309"/>
      <c r="G398" s="309"/>
    </row>
    <row r="399" spans="1:7" ht="12.75">
      <c r="A399" s="123" t="s">
        <v>198</v>
      </c>
      <c r="B399" s="123" t="s">
        <v>413</v>
      </c>
      <c r="C399" s="124">
        <v>53471.38</v>
      </c>
      <c r="D399" s="123"/>
      <c r="E399" s="124">
        <v>67338.01</v>
      </c>
      <c r="F399" s="309">
        <f t="shared" si="11"/>
        <v>125.93280741959529</v>
      </c>
      <c r="G399" s="309"/>
    </row>
    <row r="400" spans="1:7" ht="12.75">
      <c r="A400" s="123" t="s">
        <v>202</v>
      </c>
      <c r="B400" s="123" t="s">
        <v>415</v>
      </c>
      <c r="C400" s="124">
        <v>84375</v>
      </c>
      <c r="D400" s="123"/>
      <c r="E400" s="124">
        <v>123422.5</v>
      </c>
      <c r="F400" s="309">
        <f t="shared" si="11"/>
        <v>146.27851851851852</v>
      </c>
      <c r="G400" s="309"/>
    </row>
    <row r="401" spans="1:7" ht="12.75">
      <c r="A401" s="121" t="s">
        <v>207</v>
      </c>
      <c r="B401" s="121" t="s">
        <v>417</v>
      </c>
      <c r="C401" s="122">
        <v>1744</v>
      </c>
      <c r="D401" s="122">
        <v>3000</v>
      </c>
      <c r="E401" s="122">
        <v>16949.75</v>
      </c>
      <c r="F401" s="308">
        <f t="shared" si="11"/>
        <v>971.8893348623853</v>
      </c>
      <c r="G401" s="308">
        <f t="shared" si="12"/>
        <v>564.9916666666667</v>
      </c>
    </row>
    <row r="402" spans="1:7" ht="12.75">
      <c r="A402" s="123" t="s">
        <v>213</v>
      </c>
      <c r="B402" s="123" t="s">
        <v>419</v>
      </c>
      <c r="C402" s="124">
        <v>1744</v>
      </c>
      <c r="D402" s="123"/>
      <c r="E402" s="124">
        <v>16949.75</v>
      </c>
      <c r="F402" s="309">
        <f t="shared" si="11"/>
        <v>971.8893348623853</v>
      </c>
      <c r="G402" s="309"/>
    </row>
    <row r="403" spans="1:7" ht="12.75">
      <c r="A403" s="121" t="s">
        <v>287</v>
      </c>
      <c r="B403" s="121" t="s">
        <v>444</v>
      </c>
      <c r="C403" s="122">
        <v>2990</v>
      </c>
      <c r="D403" s="122">
        <v>3000</v>
      </c>
      <c r="E403" s="122">
        <v>0</v>
      </c>
      <c r="F403" s="308">
        <f t="shared" si="11"/>
        <v>0</v>
      </c>
      <c r="G403" s="308">
        <f t="shared" si="12"/>
        <v>0</v>
      </c>
    </row>
    <row r="404" spans="1:7" ht="12.75">
      <c r="A404" s="121" t="s">
        <v>296</v>
      </c>
      <c r="B404" s="121" t="s">
        <v>445</v>
      </c>
      <c r="C404" s="122">
        <v>2990</v>
      </c>
      <c r="D404" s="122">
        <v>3000</v>
      </c>
      <c r="E404" s="122">
        <v>0</v>
      </c>
      <c r="F404" s="308">
        <f t="shared" si="11"/>
        <v>0</v>
      </c>
      <c r="G404" s="308">
        <f t="shared" si="12"/>
        <v>0</v>
      </c>
    </row>
    <row r="405" spans="1:7" ht="12.75">
      <c r="A405" s="123" t="s">
        <v>304</v>
      </c>
      <c r="B405" s="123" t="s">
        <v>449</v>
      </c>
      <c r="C405" s="124">
        <v>2990</v>
      </c>
      <c r="D405" s="123"/>
      <c r="E405" s="124">
        <v>0</v>
      </c>
      <c r="F405" s="309">
        <f t="shared" si="11"/>
        <v>0</v>
      </c>
      <c r="G405" s="309"/>
    </row>
    <row r="406" spans="1:7" ht="12.75">
      <c r="A406" s="118" t="s">
        <v>497</v>
      </c>
      <c r="B406" s="118"/>
      <c r="C406" s="119">
        <v>0</v>
      </c>
      <c r="D406" s="119">
        <v>10000</v>
      </c>
      <c r="E406" s="119">
        <v>0</v>
      </c>
      <c r="F406" s="176"/>
      <c r="G406" s="176">
        <f t="shared" si="12"/>
        <v>0</v>
      </c>
    </row>
    <row r="407" spans="1:7" ht="12.75">
      <c r="A407" s="121" t="s">
        <v>158</v>
      </c>
      <c r="B407" s="121" t="s">
        <v>395</v>
      </c>
      <c r="C407" s="122">
        <v>0</v>
      </c>
      <c r="D407" s="122">
        <v>10000</v>
      </c>
      <c r="E407" s="122">
        <v>0</v>
      </c>
      <c r="F407" s="308"/>
      <c r="G407" s="308">
        <f t="shared" si="12"/>
        <v>0</v>
      </c>
    </row>
    <row r="408" spans="1:7" ht="12.75">
      <c r="A408" s="121" t="s">
        <v>184</v>
      </c>
      <c r="B408" s="121" t="s">
        <v>406</v>
      </c>
      <c r="C408" s="122">
        <v>0</v>
      </c>
      <c r="D408" s="122">
        <v>5000</v>
      </c>
      <c r="E408" s="122">
        <v>0</v>
      </c>
      <c r="F408" s="308"/>
      <c r="G408" s="308">
        <f t="shared" si="12"/>
        <v>0</v>
      </c>
    </row>
    <row r="409" spans="1:7" ht="12.75">
      <c r="A409" s="121" t="s">
        <v>207</v>
      </c>
      <c r="B409" s="121" t="s">
        <v>417</v>
      </c>
      <c r="C409" s="122">
        <v>0</v>
      </c>
      <c r="D409" s="122">
        <v>5000</v>
      </c>
      <c r="E409" s="122">
        <v>0</v>
      </c>
      <c r="F409" s="308"/>
      <c r="G409" s="308">
        <f t="shared" si="12"/>
        <v>0</v>
      </c>
    </row>
    <row r="410" spans="1:7" ht="12.75">
      <c r="A410" s="118" t="s">
        <v>498</v>
      </c>
      <c r="B410" s="118"/>
      <c r="C410" s="119">
        <f>SUM(C411)</f>
        <v>35526.14</v>
      </c>
      <c r="D410" s="119">
        <v>30000</v>
      </c>
      <c r="E410" s="119">
        <v>31998.28</v>
      </c>
      <c r="F410" s="176">
        <f t="shared" si="11"/>
        <v>90.06967827070433</v>
      </c>
      <c r="G410" s="176">
        <f t="shared" si="12"/>
        <v>106.66093333333333</v>
      </c>
    </row>
    <row r="411" spans="1:7" ht="12.75">
      <c r="A411" s="121" t="s">
        <v>158</v>
      </c>
      <c r="B411" s="121" t="s">
        <v>395</v>
      </c>
      <c r="C411" s="122">
        <v>35526.14</v>
      </c>
      <c r="D411" s="122">
        <v>30000</v>
      </c>
      <c r="E411" s="122">
        <v>31998.28</v>
      </c>
      <c r="F411" s="308">
        <f t="shared" si="11"/>
        <v>90.06967827070433</v>
      </c>
      <c r="G411" s="308">
        <f t="shared" si="12"/>
        <v>106.66093333333333</v>
      </c>
    </row>
    <row r="412" spans="1:7" ht="12.75">
      <c r="A412" s="121" t="s">
        <v>170</v>
      </c>
      <c r="B412" s="121" t="s">
        <v>401</v>
      </c>
      <c r="C412" s="122">
        <v>3999.27</v>
      </c>
      <c r="D412" s="122">
        <v>4000</v>
      </c>
      <c r="E412" s="122">
        <v>0</v>
      </c>
      <c r="F412" s="308">
        <f t="shared" si="11"/>
        <v>0</v>
      </c>
      <c r="G412" s="308">
        <f t="shared" si="12"/>
        <v>0</v>
      </c>
    </row>
    <row r="413" spans="1:7" ht="12.75">
      <c r="A413" s="123" t="s">
        <v>174</v>
      </c>
      <c r="B413" s="123" t="s">
        <v>474</v>
      </c>
      <c r="C413" s="124">
        <v>3999.27</v>
      </c>
      <c r="D413" s="123"/>
      <c r="E413" s="124">
        <v>0</v>
      </c>
      <c r="F413" s="309">
        <f t="shared" si="11"/>
        <v>0</v>
      </c>
      <c r="G413" s="309"/>
    </row>
    <row r="414" spans="1:7" ht="12.75">
      <c r="A414" s="121" t="s">
        <v>184</v>
      </c>
      <c r="B414" s="121" t="s">
        <v>406</v>
      </c>
      <c r="C414" s="122">
        <v>18375.7</v>
      </c>
      <c r="D414" s="122">
        <v>18000</v>
      </c>
      <c r="E414" s="122">
        <v>19151.65</v>
      </c>
      <c r="F414" s="308">
        <f t="shared" si="11"/>
        <v>104.22269627823701</v>
      </c>
      <c r="G414" s="308">
        <f t="shared" si="12"/>
        <v>106.39805555555557</v>
      </c>
    </row>
    <row r="415" spans="1:7" ht="12.75">
      <c r="A415" s="123" t="s">
        <v>198</v>
      </c>
      <c r="B415" s="123" t="s">
        <v>413</v>
      </c>
      <c r="C415" s="124">
        <v>7925.7</v>
      </c>
      <c r="D415" s="123"/>
      <c r="E415" s="124">
        <v>5025.4</v>
      </c>
      <c r="F415" s="309">
        <f t="shared" si="11"/>
        <v>63.40638681756816</v>
      </c>
      <c r="G415" s="309"/>
    </row>
    <row r="416" spans="1:7" ht="12.75">
      <c r="A416" s="123" t="s">
        <v>202</v>
      </c>
      <c r="B416" s="123" t="s">
        <v>415</v>
      </c>
      <c r="C416" s="124">
        <v>10450</v>
      </c>
      <c r="D416" s="123"/>
      <c r="E416" s="124">
        <v>14126.25</v>
      </c>
      <c r="F416" s="309">
        <f t="shared" si="11"/>
        <v>135.17942583732057</v>
      </c>
      <c r="G416" s="309"/>
    </row>
    <row r="417" spans="1:7" ht="12.75">
      <c r="A417" s="121" t="s">
        <v>207</v>
      </c>
      <c r="B417" s="121" t="s">
        <v>417</v>
      </c>
      <c r="C417" s="122">
        <v>13151.17</v>
      </c>
      <c r="D417" s="122">
        <v>8000</v>
      </c>
      <c r="E417" s="122">
        <v>12846.63</v>
      </c>
      <c r="F417" s="308">
        <f t="shared" si="11"/>
        <v>97.6843124984317</v>
      </c>
      <c r="G417" s="308">
        <f t="shared" si="12"/>
        <v>160.582875</v>
      </c>
    </row>
    <row r="418" spans="1:7" ht="12.75">
      <c r="A418" s="123" t="s">
        <v>213</v>
      </c>
      <c r="B418" s="123" t="s">
        <v>419</v>
      </c>
      <c r="C418" s="124">
        <v>11211.17</v>
      </c>
      <c r="D418" s="123"/>
      <c r="E418" s="124">
        <v>10655</v>
      </c>
      <c r="F418" s="309">
        <f t="shared" si="11"/>
        <v>95.03914399656772</v>
      </c>
      <c r="G418" s="309"/>
    </row>
    <row r="419" spans="1:7" ht="12.75">
      <c r="A419" s="123" t="s">
        <v>221</v>
      </c>
      <c r="B419" s="123" t="s">
        <v>417</v>
      </c>
      <c r="C419" s="124">
        <v>1940</v>
      </c>
      <c r="D419" s="123"/>
      <c r="E419" s="124">
        <v>2191.63</v>
      </c>
      <c r="F419" s="309">
        <f t="shared" si="11"/>
        <v>112.97061855670103</v>
      </c>
      <c r="G419" s="309"/>
    </row>
    <row r="420" spans="1:7" ht="12.75">
      <c r="A420" s="118" t="s">
        <v>499</v>
      </c>
      <c r="B420" s="118"/>
      <c r="C420" s="119">
        <f>SUM(C421+C428)</f>
        <v>2752.88</v>
      </c>
      <c r="D420" s="119">
        <v>70000</v>
      </c>
      <c r="E420" s="119">
        <v>16173.01</v>
      </c>
      <c r="F420" s="176">
        <f t="shared" si="11"/>
        <v>587.4941879050303</v>
      </c>
      <c r="G420" s="176">
        <f t="shared" si="12"/>
        <v>23.1043</v>
      </c>
    </row>
    <row r="421" spans="1:7" ht="12.75">
      <c r="A421" s="121" t="s">
        <v>158</v>
      </c>
      <c r="B421" s="121" t="s">
        <v>395</v>
      </c>
      <c r="C421" s="122">
        <v>2752.88</v>
      </c>
      <c r="D421" s="122">
        <v>69000</v>
      </c>
      <c r="E421" s="122">
        <v>16173.01</v>
      </c>
      <c r="F421" s="308">
        <f t="shared" si="11"/>
        <v>587.4941879050303</v>
      </c>
      <c r="G421" s="308">
        <f t="shared" si="12"/>
        <v>23.439144927536233</v>
      </c>
    </row>
    <row r="422" spans="1:7" ht="12.75">
      <c r="A422" s="121" t="s">
        <v>170</v>
      </c>
      <c r="B422" s="121" t="s">
        <v>401</v>
      </c>
      <c r="C422" s="122">
        <v>0</v>
      </c>
      <c r="D422" s="122">
        <v>1650</v>
      </c>
      <c r="E422" s="122">
        <v>0</v>
      </c>
      <c r="F422" s="308"/>
      <c r="G422" s="308">
        <f t="shared" si="12"/>
        <v>0</v>
      </c>
    </row>
    <row r="423" spans="1:7" ht="12.75">
      <c r="A423" s="121" t="s">
        <v>184</v>
      </c>
      <c r="B423" s="121" t="s">
        <v>406</v>
      </c>
      <c r="C423" s="122">
        <v>2546.88</v>
      </c>
      <c r="D423" s="122">
        <v>25450</v>
      </c>
      <c r="E423" s="122">
        <v>7880.82</v>
      </c>
      <c r="F423" s="308">
        <f t="shared" si="11"/>
        <v>309.4303618545043</v>
      </c>
      <c r="G423" s="308">
        <f t="shared" si="12"/>
        <v>30.96589390962672</v>
      </c>
    </row>
    <row r="424" spans="1:7" ht="12.75">
      <c r="A424" s="123" t="s">
        <v>198</v>
      </c>
      <c r="B424" s="123" t="s">
        <v>413</v>
      </c>
      <c r="C424" s="124">
        <v>984.38</v>
      </c>
      <c r="D424" s="123"/>
      <c r="E424" s="124">
        <v>785.82</v>
      </c>
      <c r="F424" s="309">
        <f t="shared" si="11"/>
        <v>79.82892785306488</v>
      </c>
      <c r="G424" s="310"/>
    </row>
    <row r="425" spans="1:7" ht="12.75">
      <c r="A425" s="123" t="s">
        <v>202</v>
      </c>
      <c r="B425" s="123" t="s">
        <v>415</v>
      </c>
      <c r="C425" s="124">
        <v>1562.5</v>
      </c>
      <c r="D425" s="123"/>
      <c r="E425" s="124">
        <v>7095</v>
      </c>
      <c r="F425" s="309">
        <f t="shared" si="11"/>
        <v>454.08</v>
      </c>
      <c r="G425" s="309"/>
    </row>
    <row r="426" spans="1:7" ht="12.75">
      <c r="A426" s="121" t="s">
        <v>207</v>
      </c>
      <c r="B426" s="121" t="s">
        <v>417</v>
      </c>
      <c r="C426" s="122">
        <v>206</v>
      </c>
      <c r="D426" s="122">
        <v>41900</v>
      </c>
      <c r="E426" s="122">
        <v>8292.19</v>
      </c>
      <c r="F426" s="308">
        <f t="shared" si="11"/>
        <v>4025.334951456311</v>
      </c>
      <c r="G426" s="308">
        <f t="shared" si="12"/>
        <v>19.790429594272076</v>
      </c>
    </row>
    <row r="427" spans="1:7" ht="12.75">
      <c r="A427" s="123" t="s">
        <v>213</v>
      </c>
      <c r="B427" s="123" t="s">
        <v>419</v>
      </c>
      <c r="C427" s="124">
        <v>206</v>
      </c>
      <c r="D427" s="123"/>
      <c r="E427" s="124">
        <v>8292.19</v>
      </c>
      <c r="F427" s="309">
        <f t="shared" si="11"/>
        <v>4025.334951456311</v>
      </c>
      <c r="G427" s="309"/>
    </row>
    <row r="428" spans="1:7" ht="12.75">
      <c r="A428" s="121" t="s">
        <v>265</v>
      </c>
      <c r="B428" s="121" t="s">
        <v>433</v>
      </c>
      <c r="C428" s="122">
        <v>0</v>
      </c>
      <c r="D428" s="122">
        <v>1000</v>
      </c>
      <c r="E428" s="122">
        <v>0</v>
      </c>
      <c r="F428" s="308"/>
      <c r="G428" s="308">
        <f t="shared" si="12"/>
        <v>0</v>
      </c>
    </row>
    <row r="429" spans="1:7" ht="12.75">
      <c r="A429" s="121" t="s">
        <v>267</v>
      </c>
      <c r="B429" s="121" t="s">
        <v>434</v>
      </c>
      <c r="C429" s="122">
        <v>0</v>
      </c>
      <c r="D429" s="122">
        <v>1000</v>
      </c>
      <c r="E429" s="122">
        <v>0</v>
      </c>
      <c r="F429" s="308"/>
      <c r="G429" s="308">
        <f t="shared" si="12"/>
        <v>0</v>
      </c>
    </row>
    <row r="430" spans="1:7" ht="12.75">
      <c r="A430" s="118" t="s">
        <v>500</v>
      </c>
      <c r="B430" s="118"/>
      <c r="C430" s="119">
        <f>SUM(C431+C441)</f>
        <v>37646.81</v>
      </c>
      <c r="D430" s="119">
        <v>100000</v>
      </c>
      <c r="E430" s="119">
        <v>61873.28</v>
      </c>
      <c r="F430" s="176">
        <f t="shared" si="11"/>
        <v>164.35198626390923</v>
      </c>
      <c r="G430" s="176">
        <f t="shared" si="12"/>
        <v>61.873279999999994</v>
      </c>
    </row>
    <row r="431" spans="1:7" ht="12.75">
      <c r="A431" s="121" t="s">
        <v>158</v>
      </c>
      <c r="B431" s="121" t="s">
        <v>395</v>
      </c>
      <c r="C431" s="122">
        <v>37646.81</v>
      </c>
      <c r="D431" s="122">
        <v>100000</v>
      </c>
      <c r="E431" s="122">
        <v>36873.28</v>
      </c>
      <c r="F431" s="308">
        <f t="shared" si="11"/>
        <v>97.94529735719972</v>
      </c>
      <c r="G431" s="308">
        <f t="shared" si="12"/>
        <v>36.873279999999994</v>
      </c>
    </row>
    <row r="432" spans="1:7" ht="12.75">
      <c r="A432" s="121" t="s">
        <v>170</v>
      </c>
      <c r="B432" s="121" t="s">
        <v>401</v>
      </c>
      <c r="C432" s="122">
        <v>0</v>
      </c>
      <c r="D432" s="122">
        <v>7000</v>
      </c>
      <c r="E432" s="122">
        <v>3555.21</v>
      </c>
      <c r="F432" s="308"/>
      <c r="G432" s="308">
        <f t="shared" si="12"/>
        <v>50.788714285714285</v>
      </c>
    </row>
    <row r="433" spans="1:7" ht="12.75">
      <c r="A433" s="123" t="s">
        <v>172</v>
      </c>
      <c r="B433" s="123" t="s">
        <v>402</v>
      </c>
      <c r="C433" s="124">
        <v>0</v>
      </c>
      <c r="D433" s="123"/>
      <c r="E433" s="124">
        <v>3555.21</v>
      </c>
      <c r="F433" s="309"/>
      <c r="G433" s="309"/>
    </row>
    <row r="434" spans="1:7" ht="12.75">
      <c r="A434" s="121" t="s">
        <v>184</v>
      </c>
      <c r="B434" s="121" t="s">
        <v>406</v>
      </c>
      <c r="C434" s="122">
        <v>36656.8</v>
      </c>
      <c r="D434" s="122">
        <v>88000</v>
      </c>
      <c r="E434" s="122">
        <v>30430.07</v>
      </c>
      <c r="F434" s="308">
        <f t="shared" si="11"/>
        <v>83.01343816154164</v>
      </c>
      <c r="G434" s="308">
        <f t="shared" si="12"/>
        <v>34.579625</v>
      </c>
    </row>
    <row r="435" spans="1:7" ht="12.75">
      <c r="A435" s="123" t="s">
        <v>186</v>
      </c>
      <c r="B435" s="123" t="s">
        <v>407</v>
      </c>
      <c r="C435" s="124">
        <v>9375</v>
      </c>
      <c r="D435" s="123"/>
      <c r="E435" s="124">
        <v>9000</v>
      </c>
      <c r="F435" s="309">
        <f t="shared" si="11"/>
        <v>96</v>
      </c>
      <c r="G435" s="309"/>
    </row>
    <row r="436" spans="1:7" ht="12.75">
      <c r="A436" s="123" t="s">
        <v>194</v>
      </c>
      <c r="B436" s="123" t="s">
        <v>411</v>
      </c>
      <c r="C436" s="129">
        <v>0</v>
      </c>
      <c r="D436" s="123"/>
      <c r="E436" s="124">
        <v>4480</v>
      </c>
      <c r="F436" s="309"/>
      <c r="G436" s="309"/>
    </row>
    <row r="437" spans="1:7" ht="12.75">
      <c r="A437" s="123" t="s">
        <v>198</v>
      </c>
      <c r="B437" s="123" t="s">
        <v>413</v>
      </c>
      <c r="C437" s="124">
        <v>3994.3</v>
      </c>
      <c r="D437" s="123"/>
      <c r="E437" s="124">
        <v>8400.07</v>
      </c>
      <c r="F437" s="309">
        <f t="shared" si="11"/>
        <v>210.3014295370903</v>
      </c>
      <c r="G437" s="309"/>
    </row>
    <row r="438" spans="1:7" ht="12.75">
      <c r="A438" s="123" t="s">
        <v>202</v>
      </c>
      <c r="B438" s="123" t="s">
        <v>415</v>
      </c>
      <c r="C438" s="124">
        <v>23287.5</v>
      </c>
      <c r="D438" s="123"/>
      <c r="E438" s="124">
        <v>8550</v>
      </c>
      <c r="F438" s="309">
        <f t="shared" si="11"/>
        <v>36.71497584541063</v>
      </c>
      <c r="G438" s="309"/>
    </row>
    <row r="439" spans="1:7" ht="12.75">
      <c r="A439" s="121" t="s">
        <v>207</v>
      </c>
      <c r="B439" s="121" t="s">
        <v>417</v>
      </c>
      <c r="C439" s="122">
        <v>990.01</v>
      </c>
      <c r="D439" s="122">
        <v>5000</v>
      </c>
      <c r="E439" s="122">
        <v>2888</v>
      </c>
      <c r="F439" s="308">
        <f t="shared" si="11"/>
        <v>291.7142251088373</v>
      </c>
      <c r="G439" s="308">
        <f t="shared" si="12"/>
        <v>57.76</v>
      </c>
    </row>
    <row r="440" spans="1:7" ht="12.75">
      <c r="A440" s="123" t="s">
        <v>213</v>
      </c>
      <c r="B440" s="123" t="s">
        <v>419</v>
      </c>
      <c r="C440" s="124">
        <v>990.01</v>
      </c>
      <c r="D440" s="123"/>
      <c r="E440" s="124">
        <v>2888</v>
      </c>
      <c r="F440" s="309">
        <f t="shared" si="11"/>
        <v>291.7142251088373</v>
      </c>
      <c r="G440" s="309"/>
    </row>
    <row r="441" spans="1:7" ht="12.75">
      <c r="A441" s="121" t="s">
        <v>265</v>
      </c>
      <c r="B441" s="121" t="s">
        <v>433</v>
      </c>
      <c r="C441" s="122">
        <v>0</v>
      </c>
      <c r="D441" s="122">
        <v>0</v>
      </c>
      <c r="E441" s="122">
        <v>25000</v>
      </c>
      <c r="F441" s="308"/>
      <c r="G441" s="308"/>
    </row>
    <row r="442" spans="1:7" ht="12.75">
      <c r="A442" s="121" t="s">
        <v>267</v>
      </c>
      <c r="B442" s="121" t="s">
        <v>434</v>
      </c>
      <c r="C442" s="122">
        <v>0</v>
      </c>
      <c r="D442" s="122">
        <v>0</v>
      </c>
      <c r="E442" s="122">
        <v>25000</v>
      </c>
      <c r="F442" s="308"/>
      <c r="G442" s="308"/>
    </row>
    <row r="443" spans="1:7" ht="12.75">
      <c r="A443" s="123" t="s">
        <v>268</v>
      </c>
      <c r="B443" s="123" t="s">
        <v>435</v>
      </c>
      <c r="C443" s="124">
        <v>0</v>
      </c>
      <c r="D443" s="123"/>
      <c r="E443" s="124">
        <v>25000</v>
      </c>
      <c r="F443" s="309"/>
      <c r="G443" s="309"/>
    </row>
    <row r="444" spans="1:7" ht="12.75">
      <c r="A444" s="118" t="s">
        <v>501</v>
      </c>
      <c r="B444" s="118"/>
      <c r="C444" s="119">
        <f>SUM(C445+C448)</f>
        <v>44043.990000000005</v>
      </c>
      <c r="D444" s="119">
        <v>95000</v>
      </c>
      <c r="E444" s="119">
        <v>0</v>
      </c>
      <c r="F444" s="176">
        <f t="shared" si="11"/>
        <v>0</v>
      </c>
      <c r="G444" s="176">
        <f t="shared" si="12"/>
        <v>0</v>
      </c>
    </row>
    <row r="445" spans="1:7" ht="12.75">
      <c r="A445" s="121" t="s">
        <v>158</v>
      </c>
      <c r="B445" s="121" t="s">
        <v>395</v>
      </c>
      <c r="C445" s="122">
        <v>19043.99</v>
      </c>
      <c r="D445" s="122">
        <v>95000</v>
      </c>
      <c r="E445" s="122">
        <v>0</v>
      </c>
      <c r="F445" s="308">
        <f t="shared" si="11"/>
        <v>0</v>
      </c>
      <c r="G445" s="308">
        <f t="shared" si="12"/>
        <v>0</v>
      </c>
    </row>
    <row r="446" spans="1:7" ht="12.75">
      <c r="A446" s="121" t="s">
        <v>184</v>
      </c>
      <c r="B446" s="121" t="s">
        <v>406</v>
      </c>
      <c r="C446" s="122">
        <v>19043.99</v>
      </c>
      <c r="D446" s="122">
        <v>95000</v>
      </c>
      <c r="E446" s="122">
        <v>0</v>
      </c>
      <c r="F446" s="308">
        <f t="shared" si="11"/>
        <v>0</v>
      </c>
      <c r="G446" s="308">
        <f t="shared" si="12"/>
        <v>0</v>
      </c>
    </row>
    <row r="447" spans="1:7" ht="12.75">
      <c r="A447" s="123" t="s">
        <v>198</v>
      </c>
      <c r="B447" s="123" t="s">
        <v>413</v>
      </c>
      <c r="C447" s="124">
        <v>19043.99</v>
      </c>
      <c r="D447" s="123"/>
      <c r="E447" s="124">
        <v>0</v>
      </c>
      <c r="F447" s="309">
        <f t="shared" si="11"/>
        <v>0</v>
      </c>
      <c r="G447" s="309"/>
    </row>
    <row r="448" spans="1:7" ht="12.75">
      <c r="A448" s="121" t="s">
        <v>265</v>
      </c>
      <c r="B448" s="121" t="s">
        <v>433</v>
      </c>
      <c r="C448" s="122">
        <v>25000</v>
      </c>
      <c r="D448" s="122">
        <v>0</v>
      </c>
      <c r="E448" s="122">
        <v>0</v>
      </c>
      <c r="F448" s="308">
        <f t="shared" si="11"/>
        <v>0</v>
      </c>
      <c r="G448" s="308"/>
    </row>
    <row r="449" spans="1:7" ht="12.75">
      <c r="A449" s="121" t="s">
        <v>267</v>
      </c>
      <c r="B449" s="121" t="s">
        <v>434</v>
      </c>
      <c r="C449" s="122">
        <v>25000</v>
      </c>
      <c r="D449" s="122">
        <v>0</v>
      </c>
      <c r="E449" s="122">
        <v>0</v>
      </c>
      <c r="F449" s="308">
        <f t="shared" si="11"/>
        <v>0</v>
      </c>
      <c r="G449" s="308"/>
    </row>
    <row r="450" spans="1:7" ht="12.75">
      <c r="A450" s="123" t="s">
        <v>268</v>
      </c>
      <c r="B450" s="123" t="s">
        <v>435</v>
      </c>
      <c r="C450" s="124">
        <v>25000</v>
      </c>
      <c r="D450" s="123"/>
      <c r="E450" s="124">
        <v>0</v>
      </c>
      <c r="F450" s="309">
        <f t="shared" si="11"/>
        <v>0</v>
      </c>
      <c r="G450" s="309"/>
    </row>
    <row r="451" spans="1:7" ht="12.75">
      <c r="A451" s="149" t="s">
        <v>502</v>
      </c>
      <c r="B451" s="118"/>
      <c r="C451" s="119">
        <v>0</v>
      </c>
      <c r="D451" s="119">
        <v>350000</v>
      </c>
      <c r="E451" s="119">
        <v>242752</v>
      </c>
      <c r="F451" s="176"/>
      <c r="G451" s="176">
        <f>SUM(E451/D451*100)</f>
        <v>69.3577142857143</v>
      </c>
    </row>
    <row r="452" spans="1:7" ht="12.75">
      <c r="A452" s="121" t="s">
        <v>265</v>
      </c>
      <c r="B452" s="121" t="s">
        <v>433</v>
      </c>
      <c r="C452" s="122">
        <v>0</v>
      </c>
      <c r="D452" s="122">
        <v>350000</v>
      </c>
      <c r="E452" s="122">
        <v>242752</v>
      </c>
      <c r="F452" s="308"/>
      <c r="G452" s="308">
        <f>SUM(E452/D452*100)</f>
        <v>69.3577142857143</v>
      </c>
    </row>
    <row r="453" spans="1:7" ht="12.75">
      <c r="A453" s="121" t="s">
        <v>267</v>
      </c>
      <c r="B453" s="121" t="s">
        <v>434</v>
      </c>
      <c r="C453" s="122">
        <v>0</v>
      </c>
      <c r="D453" s="122">
        <v>350000</v>
      </c>
      <c r="E453" s="122">
        <v>242752</v>
      </c>
      <c r="F453" s="308"/>
      <c r="G453" s="308">
        <f>SUM(E453/D453*100)</f>
        <v>69.3577142857143</v>
      </c>
    </row>
    <row r="454" spans="1:7" ht="12.75">
      <c r="A454" s="123" t="s">
        <v>268</v>
      </c>
      <c r="B454" s="123" t="s">
        <v>435</v>
      </c>
      <c r="C454" s="124">
        <v>0</v>
      </c>
      <c r="D454" s="123"/>
      <c r="E454" s="124">
        <v>242752</v>
      </c>
      <c r="F454" s="309"/>
      <c r="G454" s="309"/>
    </row>
    <row r="455" spans="1:7" ht="12.75">
      <c r="A455" s="118" t="s">
        <v>503</v>
      </c>
      <c r="B455" s="118"/>
      <c r="C455" s="119">
        <v>6191.95</v>
      </c>
      <c r="D455" s="119">
        <v>100000</v>
      </c>
      <c r="E455" s="119">
        <v>7000</v>
      </c>
      <c r="F455" s="176">
        <f aca="true" t="shared" si="13" ref="F455:F514">SUM(E455/C455*100)</f>
        <v>113.05000847875064</v>
      </c>
      <c r="G455" s="176">
        <f>SUM(E455/D455*100)</f>
        <v>7.000000000000001</v>
      </c>
    </row>
    <row r="456" spans="1:7" ht="12.75">
      <c r="A456" s="121" t="s">
        <v>158</v>
      </c>
      <c r="B456" s="121" t="s">
        <v>395</v>
      </c>
      <c r="C456" s="122">
        <v>6191.95</v>
      </c>
      <c r="D456" s="122">
        <v>100000</v>
      </c>
      <c r="E456" s="122">
        <v>7000</v>
      </c>
      <c r="F456" s="308">
        <f t="shared" si="13"/>
        <v>113.05000847875064</v>
      </c>
      <c r="G456" s="308">
        <f>SUM(E456/D456*100)</f>
        <v>7.000000000000001</v>
      </c>
    </row>
    <row r="457" spans="1:7" ht="12.75">
      <c r="A457" s="121" t="s">
        <v>184</v>
      </c>
      <c r="B457" s="121" t="s">
        <v>406</v>
      </c>
      <c r="C457" s="122">
        <v>6191.95</v>
      </c>
      <c r="D457" s="122">
        <v>84700</v>
      </c>
      <c r="E457" s="122">
        <v>7000</v>
      </c>
      <c r="F457" s="308">
        <f t="shared" si="13"/>
        <v>113.05000847875064</v>
      </c>
      <c r="G457" s="308">
        <f>SUM(E457/D457*100)</f>
        <v>8.264462809917356</v>
      </c>
    </row>
    <row r="458" spans="1:7" ht="12.75">
      <c r="A458" s="123" t="s">
        <v>198</v>
      </c>
      <c r="B458" s="123" t="s">
        <v>413</v>
      </c>
      <c r="C458" s="124">
        <v>6191.95</v>
      </c>
      <c r="D458" s="123"/>
      <c r="E458" s="124">
        <v>0</v>
      </c>
      <c r="F458" s="309">
        <f t="shared" si="13"/>
        <v>0</v>
      </c>
      <c r="G458" s="309"/>
    </row>
    <row r="459" spans="1:7" ht="12.75">
      <c r="A459" s="123" t="s">
        <v>202</v>
      </c>
      <c r="B459" s="123" t="s">
        <v>415</v>
      </c>
      <c r="C459" s="124">
        <v>0</v>
      </c>
      <c r="D459" s="123"/>
      <c r="E459" s="124">
        <v>7000</v>
      </c>
      <c r="F459" s="309"/>
      <c r="G459" s="310"/>
    </row>
    <row r="460" spans="1:7" ht="12.75">
      <c r="A460" s="121" t="s">
        <v>207</v>
      </c>
      <c r="B460" s="121" t="s">
        <v>417</v>
      </c>
      <c r="C460" s="122">
        <v>0</v>
      </c>
      <c r="D460" s="122">
        <v>15300</v>
      </c>
      <c r="E460" s="122">
        <v>0</v>
      </c>
      <c r="F460" s="308"/>
      <c r="G460" s="308">
        <f>SUM(E460/D460*100)</f>
        <v>0</v>
      </c>
    </row>
    <row r="461" spans="1:7" ht="12.75">
      <c r="A461" s="118" t="s">
        <v>504</v>
      </c>
      <c r="B461" s="118"/>
      <c r="C461" s="119">
        <v>40000</v>
      </c>
      <c r="D461" s="119">
        <v>40000</v>
      </c>
      <c r="E461" s="119">
        <v>40000</v>
      </c>
      <c r="F461" s="176">
        <f t="shared" si="13"/>
        <v>100</v>
      </c>
      <c r="G461" s="176">
        <f>SUM(E461/D461*100)</f>
        <v>100</v>
      </c>
    </row>
    <row r="462" spans="1:7" ht="12.75">
      <c r="A462" s="121" t="s">
        <v>158</v>
      </c>
      <c r="B462" s="121" t="s">
        <v>395</v>
      </c>
      <c r="C462" s="122">
        <v>40000</v>
      </c>
      <c r="D462" s="122">
        <v>40000</v>
      </c>
      <c r="E462" s="122">
        <v>40000</v>
      </c>
      <c r="F462" s="308">
        <f t="shared" si="13"/>
        <v>100</v>
      </c>
      <c r="G462" s="308">
        <f>SUM(E462/D462*100)</f>
        <v>100</v>
      </c>
    </row>
    <row r="463" spans="1:7" ht="12.75">
      <c r="A463" s="121" t="s">
        <v>184</v>
      </c>
      <c r="B463" s="121" t="s">
        <v>406</v>
      </c>
      <c r="C463" s="122">
        <v>40000</v>
      </c>
      <c r="D463" s="122">
        <v>40000</v>
      </c>
      <c r="E463" s="122">
        <v>40000</v>
      </c>
      <c r="F463" s="308">
        <f t="shared" si="13"/>
        <v>100</v>
      </c>
      <c r="G463" s="308">
        <f>SUM(E463/D463*100)</f>
        <v>100</v>
      </c>
    </row>
    <row r="464" spans="1:7" ht="12.75">
      <c r="A464" s="123" t="s">
        <v>202</v>
      </c>
      <c r="B464" s="123" t="s">
        <v>415</v>
      </c>
      <c r="C464" s="124">
        <v>40000</v>
      </c>
      <c r="D464" s="123"/>
      <c r="E464" s="124">
        <v>40000</v>
      </c>
      <c r="F464" s="309">
        <f t="shared" si="13"/>
        <v>100</v>
      </c>
      <c r="G464" s="309"/>
    </row>
    <row r="465" spans="1:7" ht="12.75">
      <c r="A465" s="118" t="s">
        <v>505</v>
      </c>
      <c r="B465" s="118"/>
      <c r="C465" s="119">
        <v>0</v>
      </c>
      <c r="D465" s="119">
        <v>10000</v>
      </c>
      <c r="E465" s="119">
        <v>0</v>
      </c>
      <c r="F465" s="176"/>
      <c r="G465" s="176">
        <f>SUM(E465/D465*100)</f>
        <v>0</v>
      </c>
    </row>
    <row r="466" spans="1:7" ht="12.75">
      <c r="A466" s="121" t="s">
        <v>158</v>
      </c>
      <c r="B466" s="121" t="s">
        <v>395</v>
      </c>
      <c r="C466" s="122">
        <v>0</v>
      </c>
      <c r="D466" s="122">
        <v>10000</v>
      </c>
      <c r="E466" s="122">
        <v>0</v>
      </c>
      <c r="F466" s="308"/>
      <c r="G466" s="308">
        <f>SUM(E466/D466*100)</f>
        <v>0</v>
      </c>
    </row>
    <row r="467" spans="1:7" ht="12.75">
      <c r="A467" s="121" t="s">
        <v>170</v>
      </c>
      <c r="B467" s="121" t="s">
        <v>401</v>
      </c>
      <c r="C467" s="122">
        <v>0</v>
      </c>
      <c r="D467" s="122">
        <v>6000</v>
      </c>
      <c r="E467" s="122">
        <v>0</v>
      </c>
      <c r="F467" s="308"/>
      <c r="G467" s="308">
        <f>SUM(E467/D467*100)</f>
        <v>0</v>
      </c>
    </row>
    <row r="468" spans="1:7" ht="12.75">
      <c r="A468" s="121" t="s">
        <v>184</v>
      </c>
      <c r="B468" s="121" t="s">
        <v>406</v>
      </c>
      <c r="C468" s="122">
        <v>0</v>
      </c>
      <c r="D468" s="122">
        <v>3300</v>
      </c>
      <c r="E468" s="122">
        <v>0</v>
      </c>
      <c r="F468" s="308"/>
      <c r="G468" s="308">
        <f>SUM(E468/D468*100)</f>
        <v>0</v>
      </c>
    </row>
    <row r="469" spans="1:7" ht="12.75">
      <c r="A469" s="121" t="s">
        <v>207</v>
      </c>
      <c r="B469" s="121" t="s">
        <v>417</v>
      </c>
      <c r="C469" s="122">
        <v>0</v>
      </c>
      <c r="D469" s="122">
        <v>700</v>
      </c>
      <c r="E469" s="122">
        <v>0</v>
      </c>
      <c r="F469" s="308"/>
      <c r="G469" s="308">
        <f>SUM(E469/D469*100)</f>
        <v>0</v>
      </c>
    </row>
    <row r="470" spans="1:7" ht="12.75">
      <c r="A470" s="118" t="s">
        <v>506</v>
      </c>
      <c r="B470" s="118"/>
      <c r="C470" s="119">
        <v>110000</v>
      </c>
      <c r="D470" s="119">
        <v>0</v>
      </c>
      <c r="E470" s="119">
        <v>0</v>
      </c>
      <c r="F470" s="176">
        <f t="shared" si="13"/>
        <v>0</v>
      </c>
      <c r="G470" s="176"/>
    </row>
    <row r="471" spans="1:7" ht="12.75">
      <c r="A471" s="121" t="s">
        <v>265</v>
      </c>
      <c r="B471" s="121" t="s">
        <v>433</v>
      </c>
      <c r="C471" s="122">
        <v>110000</v>
      </c>
      <c r="D471" s="122">
        <v>0</v>
      </c>
      <c r="E471" s="122">
        <v>0</v>
      </c>
      <c r="F471" s="308">
        <f t="shared" si="13"/>
        <v>0</v>
      </c>
      <c r="G471" s="308"/>
    </row>
    <row r="472" spans="1:7" ht="12.75">
      <c r="A472" s="121" t="s">
        <v>267</v>
      </c>
      <c r="B472" s="121" t="s">
        <v>434</v>
      </c>
      <c r="C472" s="122">
        <v>110000</v>
      </c>
      <c r="D472" s="122">
        <v>0</v>
      </c>
      <c r="E472" s="122">
        <v>0</v>
      </c>
      <c r="F472" s="308">
        <f t="shared" si="13"/>
        <v>0</v>
      </c>
      <c r="G472" s="308"/>
    </row>
    <row r="473" spans="1:7" ht="12.75">
      <c r="A473" s="123" t="s">
        <v>268</v>
      </c>
      <c r="B473" s="123" t="s">
        <v>435</v>
      </c>
      <c r="C473" s="124">
        <v>110000</v>
      </c>
      <c r="D473" s="123"/>
      <c r="E473" s="124">
        <v>0</v>
      </c>
      <c r="F473" s="309">
        <f t="shared" si="13"/>
        <v>0</v>
      </c>
      <c r="G473" s="309"/>
    </row>
    <row r="474" spans="1:7" ht="12.75">
      <c r="A474" s="118" t="s">
        <v>507</v>
      </c>
      <c r="B474" s="118"/>
      <c r="C474" s="119">
        <v>25000</v>
      </c>
      <c r="D474" s="119">
        <v>0</v>
      </c>
      <c r="E474" s="119">
        <v>0</v>
      </c>
      <c r="F474" s="176">
        <f t="shared" si="13"/>
        <v>0</v>
      </c>
      <c r="G474" s="176"/>
    </row>
    <row r="475" spans="1:7" ht="12.75">
      <c r="A475" s="121" t="s">
        <v>265</v>
      </c>
      <c r="B475" s="121" t="s">
        <v>433</v>
      </c>
      <c r="C475" s="122">
        <v>25000</v>
      </c>
      <c r="D475" s="122">
        <v>0</v>
      </c>
      <c r="E475" s="122">
        <v>0</v>
      </c>
      <c r="F475" s="308">
        <f t="shared" si="13"/>
        <v>0</v>
      </c>
      <c r="G475" s="308"/>
    </row>
    <row r="476" spans="1:7" ht="12.75">
      <c r="A476" s="121" t="s">
        <v>267</v>
      </c>
      <c r="B476" s="121" t="s">
        <v>434</v>
      </c>
      <c r="C476" s="122">
        <v>25000</v>
      </c>
      <c r="D476" s="122">
        <v>0</v>
      </c>
      <c r="E476" s="122">
        <v>0</v>
      </c>
      <c r="F476" s="308">
        <f t="shared" si="13"/>
        <v>0</v>
      </c>
      <c r="G476" s="308"/>
    </row>
    <row r="477" spans="1:7" ht="12.75">
      <c r="A477" s="123" t="s">
        <v>268</v>
      </c>
      <c r="B477" s="123" t="s">
        <v>435</v>
      </c>
      <c r="C477" s="124">
        <v>25000</v>
      </c>
      <c r="D477" s="123"/>
      <c r="E477" s="124">
        <v>0</v>
      </c>
      <c r="F477" s="309">
        <f t="shared" si="13"/>
        <v>0</v>
      </c>
      <c r="G477" s="309"/>
    </row>
    <row r="478" spans="1:7" ht="12.75">
      <c r="A478" s="149" t="s">
        <v>508</v>
      </c>
      <c r="B478" s="118"/>
      <c r="C478" s="119">
        <v>50000</v>
      </c>
      <c r="D478" s="119">
        <v>65000</v>
      </c>
      <c r="E478" s="119">
        <v>65000</v>
      </c>
      <c r="F478" s="176">
        <f t="shared" si="13"/>
        <v>130</v>
      </c>
      <c r="G478" s="176">
        <f>SUM(E478/D478*100)</f>
        <v>100</v>
      </c>
    </row>
    <row r="479" spans="1:7" ht="12.75">
      <c r="A479" s="121" t="s">
        <v>158</v>
      </c>
      <c r="B479" s="121" t="s">
        <v>395</v>
      </c>
      <c r="C479" s="122">
        <v>50000</v>
      </c>
      <c r="D479" s="122">
        <v>65000</v>
      </c>
      <c r="E479" s="122">
        <v>65000</v>
      </c>
      <c r="F479" s="308">
        <f t="shared" si="13"/>
        <v>130</v>
      </c>
      <c r="G479" s="308">
        <f>SUM(E479/D479*100)</f>
        <v>100</v>
      </c>
    </row>
    <row r="480" spans="1:7" ht="12.75">
      <c r="A480" s="121" t="s">
        <v>184</v>
      </c>
      <c r="B480" s="121" t="s">
        <v>406</v>
      </c>
      <c r="C480" s="122">
        <v>50000</v>
      </c>
      <c r="D480" s="122">
        <v>60000</v>
      </c>
      <c r="E480" s="122">
        <v>60000</v>
      </c>
      <c r="F480" s="308">
        <f t="shared" si="13"/>
        <v>120</v>
      </c>
      <c r="G480" s="308">
        <f>SUM(E480/D480*100)</f>
        <v>100</v>
      </c>
    </row>
    <row r="481" spans="1:7" ht="12.75">
      <c r="A481" s="123" t="s">
        <v>202</v>
      </c>
      <c r="B481" s="123" t="s">
        <v>415</v>
      </c>
      <c r="C481" s="124">
        <v>50000</v>
      </c>
      <c r="D481" s="123"/>
      <c r="E481" s="124">
        <v>60000</v>
      </c>
      <c r="F481" s="309">
        <f t="shared" si="13"/>
        <v>120</v>
      </c>
      <c r="G481" s="309"/>
    </row>
    <row r="482" spans="1:7" ht="12.75">
      <c r="A482" s="121" t="s">
        <v>207</v>
      </c>
      <c r="B482" s="121" t="s">
        <v>417</v>
      </c>
      <c r="C482" s="122">
        <v>0</v>
      </c>
      <c r="D482" s="122">
        <v>5000</v>
      </c>
      <c r="E482" s="122">
        <v>5000</v>
      </c>
      <c r="F482" s="308"/>
      <c r="G482" s="308">
        <f>SUM(E482/D482*100)</f>
        <v>100</v>
      </c>
    </row>
    <row r="483" spans="1:7" ht="12.75">
      <c r="A483" s="123" t="s">
        <v>213</v>
      </c>
      <c r="B483" s="123" t="s">
        <v>419</v>
      </c>
      <c r="C483" s="124">
        <v>0</v>
      </c>
      <c r="D483" s="123"/>
      <c r="E483" s="124">
        <v>5000</v>
      </c>
      <c r="F483" s="309"/>
      <c r="G483" s="309"/>
    </row>
    <row r="484" spans="1:7" ht="12.75">
      <c r="A484" s="149" t="s">
        <v>509</v>
      </c>
      <c r="B484" s="118"/>
      <c r="C484" s="119">
        <v>0</v>
      </c>
      <c r="D484" s="119">
        <v>85000</v>
      </c>
      <c r="E484" s="119">
        <v>0</v>
      </c>
      <c r="F484" s="176"/>
      <c r="G484" s="176">
        <f>SUM(E484/D484*100)</f>
        <v>0</v>
      </c>
    </row>
    <row r="485" spans="1:7" ht="12.75">
      <c r="A485" s="121" t="s">
        <v>158</v>
      </c>
      <c r="B485" s="121" t="s">
        <v>395</v>
      </c>
      <c r="C485" s="122">
        <v>0</v>
      </c>
      <c r="D485" s="122">
        <v>85000</v>
      </c>
      <c r="E485" s="122">
        <v>0</v>
      </c>
      <c r="F485" s="308"/>
      <c r="G485" s="308">
        <f>SUM(E485/D485*100)</f>
        <v>0</v>
      </c>
    </row>
    <row r="486" spans="1:7" ht="12.75">
      <c r="A486" s="121" t="s">
        <v>184</v>
      </c>
      <c r="B486" s="121" t="s">
        <v>406</v>
      </c>
      <c r="C486" s="122">
        <v>0</v>
      </c>
      <c r="D486" s="122">
        <v>80000</v>
      </c>
      <c r="E486" s="122">
        <v>0</v>
      </c>
      <c r="F486" s="308"/>
      <c r="G486" s="308">
        <f>SUM(E486/D486*100)</f>
        <v>0</v>
      </c>
    </row>
    <row r="487" spans="1:7" ht="12.75">
      <c r="A487" s="121" t="s">
        <v>207</v>
      </c>
      <c r="B487" s="121" t="s">
        <v>417</v>
      </c>
      <c r="C487" s="122">
        <v>0</v>
      </c>
      <c r="D487" s="122">
        <v>5000</v>
      </c>
      <c r="E487" s="122">
        <v>0</v>
      </c>
      <c r="F487" s="308"/>
      <c r="G487" s="308">
        <f>SUM(E487/D487*100)</f>
        <v>0</v>
      </c>
    </row>
    <row r="488" spans="1:7" ht="12.75">
      <c r="A488" s="116" t="s">
        <v>510</v>
      </c>
      <c r="B488" s="116"/>
      <c r="C488" s="117">
        <v>150996</v>
      </c>
      <c r="D488" s="117">
        <v>400000</v>
      </c>
      <c r="E488" s="117">
        <v>113450</v>
      </c>
      <c r="F488" s="175">
        <f t="shared" si="13"/>
        <v>75.13444064743436</v>
      </c>
      <c r="G488" s="175">
        <f>SUM(E488/D488*100)</f>
        <v>28.3625</v>
      </c>
    </row>
    <row r="489" spans="1:7" ht="12.75">
      <c r="A489" s="118" t="s">
        <v>511</v>
      </c>
      <c r="B489" s="118"/>
      <c r="C489" s="119">
        <v>15000</v>
      </c>
      <c r="D489" s="119">
        <v>0</v>
      </c>
      <c r="E489" s="119">
        <v>0</v>
      </c>
      <c r="F489" s="176">
        <f t="shared" si="13"/>
        <v>0</v>
      </c>
      <c r="G489" s="176"/>
    </row>
    <row r="490" spans="1:7" ht="12.75">
      <c r="A490" s="121" t="s">
        <v>265</v>
      </c>
      <c r="B490" s="121" t="s">
        <v>433</v>
      </c>
      <c r="C490" s="122">
        <v>15000</v>
      </c>
      <c r="D490" s="122">
        <v>0</v>
      </c>
      <c r="E490" s="122">
        <v>0</v>
      </c>
      <c r="F490" s="308">
        <f t="shared" si="13"/>
        <v>0</v>
      </c>
      <c r="G490" s="308"/>
    </row>
    <row r="491" spans="1:7" ht="12.75">
      <c r="A491" s="121" t="s">
        <v>267</v>
      </c>
      <c r="B491" s="121" t="s">
        <v>434</v>
      </c>
      <c r="C491" s="122">
        <v>15000</v>
      </c>
      <c r="D491" s="122">
        <v>0</v>
      </c>
      <c r="E491" s="122">
        <v>0</v>
      </c>
      <c r="F491" s="308">
        <f t="shared" si="13"/>
        <v>0</v>
      </c>
      <c r="G491" s="308"/>
    </row>
    <row r="492" spans="1:7" ht="12.75">
      <c r="A492" s="123" t="s">
        <v>268</v>
      </c>
      <c r="B492" s="123" t="s">
        <v>435</v>
      </c>
      <c r="C492" s="124">
        <v>15000</v>
      </c>
      <c r="D492" s="123"/>
      <c r="E492" s="124">
        <v>0</v>
      </c>
      <c r="F492" s="309">
        <f t="shared" si="13"/>
        <v>0</v>
      </c>
      <c r="G492" s="309"/>
    </row>
    <row r="493" spans="1:7" ht="12.75">
      <c r="A493" s="118" t="s">
        <v>512</v>
      </c>
      <c r="B493" s="118"/>
      <c r="C493" s="119">
        <v>3000</v>
      </c>
      <c r="D493" s="119">
        <v>0</v>
      </c>
      <c r="E493" s="119">
        <v>0</v>
      </c>
      <c r="F493" s="176">
        <f t="shared" si="13"/>
        <v>0</v>
      </c>
      <c r="G493" s="176"/>
    </row>
    <row r="494" spans="1:7" ht="12.75">
      <c r="A494" s="121" t="s">
        <v>265</v>
      </c>
      <c r="B494" s="121" t="s">
        <v>433</v>
      </c>
      <c r="C494" s="122">
        <v>3000</v>
      </c>
      <c r="D494" s="122">
        <v>0</v>
      </c>
      <c r="E494" s="122">
        <v>0</v>
      </c>
      <c r="F494" s="308">
        <f t="shared" si="13"/>
        <v>0</v>
      </c>
      <c r="G494" s="308"/>
    </row>
    <row r="495" spans="1:7" ht="12.75">
      <c r="A495" s="121" t="s">
        <v>267</v>
      </c>
      <c r="B495" s="121" t="s">
        <v>434</v>
      </c>
      <c r="C495" s="122">
        <v>3000</v>
      </c>
      <c r="D495" s="122">
        <v>0</v>
      </c>
      <c r="E495" s="122">
        <v>0</v>
      </c>
      <c r="F495" s="308">
        <f t="shared" si="13"/>
        <v>0</v>
      </c>
      <c r="G495" s="308"/>
    </row>
    <row r="496" spans="1:7" ht="12.75">
      <c r="A496" s="123" t="s">
        <v>268</v>
      </c>
      <c r="B496" s="123" t="s">
        <v>435</v>
      </c>
      <c r="C496" s="124">
        <v>3000</v>
      </c>
      <c r="D496" s="123"/>
      <c r="E496" s="124">
        <v>0</v>
      </c>
      <c r="F496" s="309">
        <f t="shared" si="13"/>
        <v>0</v>
      </c>
      <c r="G496" s="309"/>
    </row>
    <row r="497" spans="1:7" ht="12.75">
      <c r="A497" s="118" t="s">
        <v>513</v>
      </c>
      <c r="B497" s="118"/>
      <c r="C497" s="119">
        <v>3000</v>
      </c>
      <c r="D497" s="119">
        <v>0</v>
      </c>
      <c r="E497" s="119">
        <v>0</v>
      </c>
      <c r="F497" s="176">
        <f t="shared" si="13"/>
        <v>0</v>
      </c>
      <c r="G497" s="176"/>
    </row>
    <row r="498" spans="1:7" ht="12.75">
      <c r="A498" s="121" t="s">
        <v>265</v>
      </c>
      <c r="B498" s="121" t="s">
        <v>433</v>
      </c>
      <c r="C498" s="122">
        <v>3000</v>
      </c>
      <c r="D498" s="122">
        <v>0</v>
      </c>
      <c r="E498" s="122">
        <v>0</v>
      </c>
      <c r="F498" s="308">
        <f t="shared" si="13"/>
        <v>0</v>
      </c>
      <c r="G498" s="308"/>
    </row>
    <row r="499" spans="1:7" ht="12.75">
      <c r="A499" s="121" t="s">
        <v>267</v>
      </c>
      <c r="B499" s="121" t="s">
        <v>434</v>
      </c>
      <c r="C499" s="122">
        <v>3000</v>
      </c>
      <c r="D499" s="122">
        <v>0</v>
      </c>
      <c r="E499" s="122">
        <v>0</v>
      </c>
      <c r="F499" s="308">
        <f t="shared" si="13"/>
        <v>0</v>
      </c>
      <c r="G499" s="308"/>
    </row>
    <row r="500" spans="1:7" ht="12.75">
      <c r="A500" s="123" t="s">
        <v>268</v>
      </c>
      <c r="B500" s="123" t="s">
        <v>435</v>
      </c>
      <c r="C500" s="124">
        <v>3000</v>
      </c>
      <c r="D500" s="123"/>
      <c r="E500" s="124">
        <v>0</v>
      </c>
      <c r="F500" s="309">
        <f t="shared" si="13"/>
        <v>0</v>
      </c>
      <c r="G500" s="309"/>
    </row>
    <row r="501" spans="1:7" ht="12.75">
      <c r="A501" s="118" t="s">
        <v>514</v>
      </c>
      <c r="B501" s="118"/>
      <c r="C501" s="119">
        <v>11000</v>
      </c>
      <c r="D501" s="119">
        <v>0</v>
      </c>
      <c r="E501" s="119">
        <v>4000</v>
      </c>
      <c r="F501" s="176">
        <f t="shared" si="13"/>
        <v>36.36363636363637</v>
      </c>
      <c r="G501" s="176"/>
    </row>
    <row r="502" spans="1:7" ht="12.75">
      <c r="A502" s="121" t="s">
        <v>158</v>
      </c>
      <c r="B502" s="121" t="s">
        <v>395</v>
      </c>
      <c r="C502" s="122">
        <v>7000</v>
      </c>
      <c r="D502" s="122">
        <v>0</v>
      </c>
      <c r="E502" s="122">
        <v>4000</v>
      </c>
      <c r="F502" s="308">
        <f t="shared" si="13"/>
        <v>57.14285714285714</v>
      </c>
      <c r="G502" s="308"/>
    </row>
    <row r="503" spans="1:7" ht="12.75">
      <c r="A503" s="121" t="s">
        <v>184</v>
      </c>
      <c r="B503" s="121" t="s">
        <v>406</v>
      </c>
      <c r="C503" s="122">
        <v>7000</v>
      </c>
      <c r="D503" s="122">
        <v>0</v>
      </c>
      <c r="E503" s="122">
        <v>4000</v>
      </c>
      <c r="F503" s="308">
        <f t="shared" si="13"/>
        <v>57.14285714285714</v>
      </c>
      <c r="G503" s="308"/>
    </row>
    <row r="504" spans="1:7" ht="12.75">
      <c r="A504" s="123" t="s">
        <v>202</v>
      </c>
      <c r="B504" s="123" t="s">
        <v>415</v>
      </c>
      <c r="C504" s="124">
        <v>7000</v>
      </c>
      <c r="D504" s="123"/>
      <c r="E504" s="124">
        <v>4000</v>
      </c>
      <c r="F504" s="309">
        <f t="shared" si="13"/>
        <v>57.14285714285714</v>
      </c>
      <c r="G504" s="309"/>
    </row>
    <row r="505" spans="1:7" ht="12.75">
      <c r="A505" s="121" t="s">
        <v>265</v>
      </c>
      <c r="B505" s="121" t="s">
        <v>433</v>
      </c>
      <c r="C505" s="122">
        <v>4000</v>
      </c>
      <c r="D505" s="122">
        <v>0</v>
      </c>
      <c r="E505" s="122">
        <v>0</v>
      </c>
      <c r="F505" s="308">
        <f t="shared" si="13"/>
        <v>0</v>
      </c>
      <c r="G505" s="308"/>
    </row>
    <row r="506" spans="1:7" ht="12.75">
      <c r="A506" s="121" t="s">
        <v>267</v>
      </c>
      <c r="B506" s="121" t="s">
        <v>434</v>
      </c>
      <c r="C506" s="122">
        <v>4000</v>
      </c>
      <c r="D506" s="122">
        <v>0</v>
      </c>
      <c r="E506" s="122">
        <v>0</v>
      </c>
      <c r="F506" s="308">
        <f t="shared" si="13"/>
        <v>0</v>
      </c>
      <c r="G506" s="308"/>
    </row>
    <row r="507" spans="1:7" ht="12.75">
      <c r="A507" s="123" t="s">
        <v>268</v>
      </c>
      <c r="B507" s="123" t="s">
        <v>435</v>
      </c>
      <c r="C507" s="124">
        <v>4000</v>
      </c>
      <c r="D507" s="123"/>
      <c r="E507" s="124">
        <v>0</v>
      </c>
      <c r="F507" s="309">
        <f t="shared" si="13"/>
        <v>0</v>
      </c>
      <c r="G507" s="309"/>
    </row>
    <row r="508" spans="1:7" ht="12.75">
      <c r="A508" s="118" t="s">
        <v>515</v>
      </c>
      <c r="B508" s="118"/>
      <c r="C508" s="119">
        <v>15000</v>
      </c>
      <c r="D508" s="119">
        <v>0</v>
      </c>
      <c r="E508" s="119">
        <v>0</v>
      </c>
      <c r="F508" s="176">
        <f t="shared" si="13"/>
        <v>0</v>
      </c>
      <c r="G508" s="176"/>
    </row>
    <row r="509" spans="1:7" ht="12.75">
      <c r="A509" s="121" t="s">
        <v>265</v>
      </c>
      <c r="B509" s="121" t="s">
        <v>433</v>
      </c>
      <c r="C509" s="122">
        <v>15000</v>
      </c>
      <c r="D509" s="122">
        <v>0</v>
      </c>
      <c r="E509" s="122">
        <v>0</v>
      </c>
      <c r="F509" s="308">
        <f t="shared" si="13"/>
        <v>0</v>
      </c>
      <c r="G509" s="308"/>
    </row>
    <row r="510" spans="1:7" ht="12.75">
      <c r="A510" s="121" t="s">
        <v>267</v>
      </c>
      <c r="B510" s="121" t="s">
        <v>434</v>
      </c>
      <c r="C510" s="122">
        <v>15000</v>
      </c>
      <c r="D510" s="122">
        <v>0</v>
      </c>
      <c r="E510" s="122">
        <v>0</v>
      </c>
      <c r="F510" s="308">
        <f t="shared" si="13"/>
        <v>0</v>
      </c>
      <c r="G510" s="308"/>
    </row>
    <row r="511" spans="1:7" ht="12.75">
      <c r="A511" s="123" t="s">
        <v>268</v>
      </c>
      <c r="B511" s="123" t="s">
        <v>435</v>
      </c>
      <c r="C511" s="124">
        <v>15000</v>
      </c>
      <c r="D511" s="123"/>
      <c r="E511" s="124">
        <v>0</v>
      </c>
      <c r="F511" s="309">
        <f t="shared" si="13"/>
        <v>0</v>
      </c>
      <c r="G511" s="309"/>
    </row>
    <row r="512" spans="1:7" ht="12.75">
      <c r="A512" s="118" t="s">
        <v>516</v>
      </c>
      <c r="B512" s="118"/>
      <c r="C512" s="119">
        <v>74996</v>
      </c>
      <c r="D512" s="119">
        <v>0</v>
      </c>
      <c r="E512" s="119">
        <v>0</v>
      </c>
      <c r="F512" s="176">
        <f t="shared" si="13"/>
        <v>0</v>
      </c>
      <c r="G512" s="176"/>
    </row>
    <row r="513" spans="1:7" ht="12.75">
      <c r="A513" s="121" t="s">
        <v>265</v>
      </c>
      <c r="B513" s="121" t="s">
        <v>433</v>
      </c>
      <c r="C513" s="122">
        <v>74996</v>
      </c>
      <c r="D513" s="122">
        <v>0</v>
      </c>
      <c r="E513" s="122">
        <v>0</v>
      </c>
      <c r="F513" s="308">
        <f t="shared" si="13"/>
        <v>0</v>
      </c>
      <c r="G513" s="308"/>
    </row>
    <row r="514" spans="1:7" ht="12.75">
      <c r="A514" s="121" t="s">
        <v>267</v>
      </c>
      <c r="B514" s="121" t="s">
        <v>434</v>
      </c>
      <c r="C514" s="122">
        <v>74996</v>
      </c>
      <c r="D514" s="122">
        <v>0</v>
      </c>
      <c r="E514" s="122">
        <v>0</v>
      </c>
      <c r="F514" s="308">
        <f t="shared" si="13"/>
        <v>0</v>
      </c>
      <c r="G514" s="308"/>
    </row>
    <row r="515" spans="1:7" ht="12.75">
      <c r="A515" s="123" t="s">
        <v>268</v>
      </c>
      <c r="B515" s="123" t="s">
        <v>435</v>
      </c>
      <c r="C515" s="124">
        <v>74996</v>
      </c>
      <c r="D515" s="123"/>
      <c r="E515" s="124">
        <v>0</v>
      </c>
      <c r="F515" s="309">
        <f aca="true" t="shared" si="14" ref="F515:F576">SUM(E515/C515*100)</f>
        <v>0</v>
      </c>
      <c r="G515" s="309"/>
    </row>
    <row r="516" spans="1:7" ht="12.75">
      <c r="A516" s="118" t="s">
        <v>517</v>
      </c>
      <c r="B516" s="118"/>
      <c r="C516" s="119">
        <v>26000</v>
      </c>
      <c r="D516" s="119">
        <v>400000</v>
      </c>
      <c r="E516" s="119">
        <v>109450</v>
      </c>
      <c r="F516" s="176">
        <f t="shared" si="14"/>
        <v>420.96153846153845</v>
      </c>
      <c r="G516" s="176">
        <f aca="true" t="shared" si="15" ref="G516:G575">SUM(E516/D516*100)</f>
        <v>27.3625</v>
      </c>
    </row>
    <row r="517" spans="1:7" ht="12.75">
      <c r="A517" s="121" t="s">
        <v>245</v>
      </c>
      <c r="B517" s="121" t="s">
        <v>246</v>
      </c>
      <c r="C517" s="122">
        <v>3000</v>
      </c>
      <c r="D517" s="122">
        <v>0</v>
      </c>
      <c r="E517" s="122">
        <v>0</v>
      </c>
      <c r="F517" s="308">
        <f t="shared" si="14"/>
        <v>0</v>
      </c>
      <c r="G517" s="308"/>
    </row>
    <row r="518" spans="1:7" ht="12.75">
      <c r="A518" s="121" t="s">
        <v>251</v>
      </c>
      <c r="B518" s="121" t="s">
        <v>252</v>
      </c>
      <c r="C518" s="122">
        <v>3000</v>
      </c>
      <c r="D518" s="122">
        <v>0</v>
      </c>
      <c r="E518" s="122">
        <v>0</v>
      </c>
      <c r="F518" s="308">
        <f t="shared" si="14"/>
        <v>0</v>
      </c>
      <c r="G518" s="308"/>
    </row>
    <row r="519" spans="1:7" ht="12.75">
      <c r="A519" s="123" t="s">
        <v>253</v>
      </c>
      <c r="B519" s="123" t="s">
        <v>254</v>
      </c>
      <c r="C519" s="124">
        <v>3000</v>
      </c>
      <c r="D519" s="123"/>
      <c r="E519" s="124">
        <v>0</v>
      </c>
      <c r="F519" s="309">
        <f t="shared" si="14"/>
        <v>0</v>
      </c>
      <c r="G519" s="309"/>
    </row>
    <row r="520" spans="1:7" ht="12.75">
      <c r="A520" s="121" t="s">
        <v>265</v>
      </c>
      <c r="B520" s="121" t="s">
        <v>433</v>
      </c>
      <c r="C520" s="122">
        <v>23000</v>
      </c>
      <c r="D520" s="122">
        <v>400000</v>
      </c>
      <c r="E520" s="122">
        <v>109450</v>
      </c>
      <c r="F520" s="308">
        <f t="shared" si="14"/>
        <v>475.86956521739137</v>
      </c>
      <c r="G520" s="308">
        <f t="shared" si="15"/>
        <v>27.3625</v>
      </c>
    </row>
    <row r="521" spans="1:7" ht="12.75">
      <c r="A521" s="121" t="s">
        <v>267</v>
      </c>
      <c r="B521" s="121" t="s">
        <v>434</v>
      </c>
      <c r="C521" s="122">
        <v>23000</v>
      </c>
      <c r="D521" s="122">
        <v>400000</v>
      </c>
      <c r="E521" s="122">
        <v>109450</v>
      </c>
      <c r="F521" s="308">
        <f t="shared" si="14"/>
        <v>475.86956521739137</v>
      </c>
      <c r="G521" s="308">
        <f t="shared" si="15"/>
        <v>27.3625</v>
      </c>
    </row>
    <row r="522" spans="1:7" ht="12.75">
      <c r="A522" s="123" t="s">
        <v>268</v>
      </c>
      <c r="B522" s="123" t="s">
        <v>435</v>
      </c>
      <c r="C522" s="124">
        <v>23000</v>
      </c>
      <c r="D522" s="123"/>
      <c r="E522" s="124">
        <v>109450</v>
      </c>
      <c r="F522" s="309">
        <f t="shared" si="14"/>
        <v>475.86956521739137</v>
      </c>
      <c r="G522" s="309"/>
    </row>
    <row r="523" spans="1:7" ht="12.75">
      <c r="A523" s="118" t="s">
        <v>518</v>
      </c>
      <c r="B523" s="118"/>
      <c r="C523" s="119">
        <v>3000</v>
      </c>
      <c r="D523" s="119">
        <v>0</v>
      </c>
      <c r="E523" s="119">
        <v>0</v>
      </c>
      <c r="F523" s="176">
        <f t="shared" si="14"/>
        <v>0</v>
      </c>
      <c r="G523" s="176"/>
    </row>
    <row r="524" spans="1:7" ht="12.75">
      <c r="A524" s="121" t="s">
        <v>265</v>
      </c>
      <c r="B524" s="121" t="s">
        <v>433</v>
      </c>
      <c r="C524" s="122">
        <v>3000</v>
      </c>
      <c r="D524" s="122">
        <v>0</v>
      </c>
      <c r="E524" s="122">
        <v>0</v>
      </c>
      <c r="F524" s="308">
        <f t="shared" si="14"/>
        <v>0</v>
      </c>
      <c r="G524" s="308"/>
    </row>
    <row r="525" spans="1:7" ht="12.75">
      <c r="A525" s="121" t="s">
        <v>267</v>
      </c>
      <c r="B525" s="121" t="s">
        <v>434</v>
      </c>
      <c r="C525" s="122">
        <v>3000</v>
      </c>
      <c r="D525" s="122">
        <v>0</v>
      </c>
      <c r="E525" s="122">
        <v>0</v>
      </c>
      <c r="F525" s="308">
        <f t="shared" si="14"/>
        <v>0</v>
      </c>
      <c r="G525" s="308"/>
    </row>
    <row r="526" spans="1:7" ht="12.75">
      <c r="A526" s="123" t="s">
        <v>268</v>
      </c>
      <c r="B526" s="123" t="s">
        <v>435</v>
      </c>
      <c r="C526" s="124">
        <v>3000</v>
      </c>
      <c r="D526" s="123"/>
      <c r="E526" s="124">
        <v>0</v>
      </c>
      <c r="F526" s="309">
        <f t="shared" si="14"/>
        <v>0</v>
      </c>
      <c r="G526" s="309"/>
    </row>
    <row r="527" spans="1:7" ht="12.75">
      <c r="A527" s="116" t="s">
        <v>519</v>
      </c>
      <c r="B527" s="116"/>
      <c r="C527" s="117">
        <v>25390.73</v>
      </c>
      <c r="D527" s="117">
        <v>180000</v>
      </c>
      <c r="E527" s="117">
        <v>105600.17</v>
      </c>
      <c r="F527" s="175">
        <f t="shared" si="14"/>
        <v>415.90048809152</v>
      </c>
      <c r="G527" s="175">
        <f t="shared" si="15"/>
        <v>58.66676111111111</v>
      </c>
    </row>
    <row r="528" spans="1:7" ht="12.75">
      <c r="A528" s="118" t="s">
        <v>520</v>
      </c>
      <c r="B528" s="118"/>
      <c r="C528" s="119">
        <v>5000</v>
      </c>
      <c r="D528" s="119">
        <v>7000</v>
      </c>
      <c r="E528" s="119">
        <v>3000</v>
      </c>
      <c r="F528" s="176">
        <f t="shared" si="14"/>
        <v>60</v>
      </c>
      <c r="G528" s="176">
        <f t="shared" si="15"/>
        <v>42.857142857142854</v>
      </c>
    </row>
    <row r="529" spans="1:7" ht="12.75">
      <c r="A529" s="121" t="s">
        <v>245</v>
      </c>
      <c r="B529" s="121" t="s">
        <v>246</v>
      </c>
      <c r="C529" s="122">
        <v>5000</v>
      </c>
      <c r="D529" s="122">
        <v>7000</v>
      </c>
      <c r="E529" s="122">
        <v>3000</v>
      </c>
      <c r="F529" s="308">
        <f t="shared" si="14"/>
        <v>60</v>
      </c>
      <c r="G529" s="308">
        <f t="shared" si="15"/>
        <v>42.857142857142854</v>
      </c>
    </row>
    <row r="530" spans="1:7" ht="12.75">
      <c r="A530" s="121" t="s">
        <v>251</v>
      </c>
      <c r="B530" s="121" t="s">
        <v>252</v>
      </c>
      <c r="C530" s="122">
        <v>5000</v>
      </c>
      <c r="D530" s="122">
        <v>7000</v>
      </c>
      <c r="E530" s="122">
        <v>3000</v>
      </c>
      <c r="F530" s="308">
        <f t="shared" si="14"/>
        <v>60</v>
      </c>
      <c r="G530" s="308">
        <f t="shared" si="15"/>
        <v>42.857142857142854</v>
      </c>
    </row>
    <row r="531" spans="1:7" ht="12.75">
      <c r="A531" s="123" t="s">
        <v>253</v>
      </c>
      <c r="B531" s="123" t="s">
        <v>254</v>
      </c>
      <c r="C531" s="124">
        <v>5000</v>
      </c>
      <c r="D531" s="123"/>
      <c r="E531" s="124">
        <v>3000</v>
      </c>
      <c r="F531" s="309">
        <f t="shared" si="14"/>
        <v>60</v>
      </c>
      <c r="G531" s="309"/>
    </row>
    <row r="532" spans="1:7" ht="12.75">
      <c r="A532" s="118" t="s">
        <v>521</v>
      </c>
      <c r="B532" s="118"/>
      <c r="C532" s="119">
        <v>13000</v>
      </c>
      <c r="D532" s="119">
        <v>13000</v>
      </c>
      <c r="E532" s="119">
        <v>0</v>
      </c>
      <c r="F532" s="176">
        <f t="shared" si="14"/>
        <v>0</v>
      </c>
      <c r="G532" s="176">
        <f t="shared" si="15"/>
        <v>0</v>
      </c>
    </row>
    <row r="533" spans="1:7" ht="12.75">
      <c r="A533" s="121" t="s">
        <v>245</v>
      </c>
      <c r="B533" s="121" t="s">
        <v>246</v>
      </c>
      <c r="C533" s="122">
        <v>13000</v>
      </c>
      <c r="D533" s="122">
        <v>13000</v>
      </c>
      <c r="E533" s="122">
        <v>0</v>
      </c>
      <c r="F533" s="308">
        <f t="shared" si="14"/>
        <v>0</v>
      </c>
      <c r="G533" s="308">
        <f t="shared" si="15"/>
        <v>0</v>
      </c>
    </row>
    <row r="534" spans="1:7" ht="12.75">
      <c r="A534" s="121" t="s">
        <v>251</v>
      </c>
      <c r="B534" s="121" t="s">
        <v>252</v>
      </c>
      <c r="C534" s="122">
        <v>13000</v>
      </c>
      <c r="D534" s="122">
        <v>13000</v>
      </c>
      <c r="E534" s="122">
        <v>0</v>
      </c>
      <c r="F534" s="308">
        <f t="shared" si="14"/>
        <v>0</v>
      </c>
      <c r="G534" s="308">
        <f t="shared" si="15"/>
        <v>0</v>
      </c>
    </row>
    <row r="535" spans="1:7" ht="12.75">
      <c r="A535" s="123" t="s">
        <v>253</v>
      </c>
      <c r="B535" s="123" t="s">
        <v>254</v>
      </c>
      <c r="C535" s="124">
        <v>13000</v>
      </c>
      <c r="D535" s="123"/>
      <c r="E535" s="124">
        <v>0</v>
      </c>
      <c r="F535" s="309">
        <f t="shared" si="14"/>
        <v>0</v>
      </c>
      <c r="G535" s="309"/>
    </row>
    <row r="536" spans="1:7" ht="12.75">
      <c r="A536" s="118" t="s">
        <v>522</v>
      </c>
      <c r="B536" s="118"/>
      <c r="C536" s="119">
        <v>7390.73</v>
      </c>
      <c r="D536" s="119">
        <v>160000</v>
      </c>
      <c r="E536" s="119">
        <v>102600.17</v>
      </c>
      <c r="F536" s="176">
        <f t="shared" si="14"/>
        <v>1388.2278205265245</v>
      </c>
      <c r="G536" s="176">
        <f t="shared" si="15"/>
        <v>64.12510625</v>
      </c>
    </row>
    <row r="537" spans="1:7" ht="12.75">
      <c r="A537" s="121" t="s">
        <v>245</v>
      </c>
      <c r="B537" s="121" t="s">
        <v>246</v>
      </c>
      <c r="C537" s="122">
        <v>0</v>
      </c>
      <c r="D537" s="122">
        <v>50000</v>
      </c>
      <c r="E537" s="122">
        <v>49762.5</v>
      </c>
      <c r="F537" s="308"/>
      <c r="G537" s="308">
        <f t="shared" si="15"/>
        <v>99.52499999999999</v>
      </c>
    </row>
    <row r="538" spans="1:7" ht="12.75">
      <c r="A538" s="121" t="s">
        <v>251</v>
      </c>
      <c r="B538" s="121" t="s">
        <v>252</v>
      </c>
      <c r="C538" s="122">
        <v>0</v>
      </c>
      <c r="D538" s="122">
        <v>50000</v>
      </c>
      <c r="E538" s="122">
        <v>49762.5</v>
      </c>
      <c r="F538" s="308"/>
      <c r="G538" s="308">
        <f t="shared" si="15"/>
        <v>99.52499999999999</v>
      </c>
    </row>
    <row r="539" spans="1:7" ht="12.75">
      <c r="A539" s="123" t="s">
        <v>255</v>
      </c>
      <c r="B539" s="123" t="s">
        <v>256</v>
      </c>
      <c r="C539" s="124">
        <v>0</v>
      </c>
      <c r="D539" s="123"/>
      <c r="E539" s="124">
        <v>49762.5</v>
      </c>
      <c r="F539" s="309"/>
      <c r="G539" s="309"/>
    </row>
    <row r="540" spans="1:7" ht="25.5">
      <c r="A540" s="121" t="s">
        <v>257</v>
      </c>
      <c r="B540" s="127" t="s">
        <v>431</v>
      </c>
      <c r="C540" s="122">
        <v>7390.73</v>
      </c>
      <c r="D540" s="122">
        <v>110000</v>
      </c>
      <c r="E540" s="122">
        <v>52837.67</v>
      </c>
      <c r="F540" s="308">
        <f t="shared" si="14"/>
        <v>714.9181474631058</v>
      </c>
      <c r="G540" s="308">
        <f t="shared" si="15"/>
        <v>48.034245454545456</v>
      </c>
    </row>
    <row r="541" spans="1:7" ht="12.75">
      <c r="A541" s="121" t="s">
        <v>259</v>
      </c>
      <c r="B541" s="121" t="s">
        <v>432</v>
      </c>
      <c r="C541" s="122">
        <v>7390.73</v>
      </c>
      <c r="D541" s="122">
        <v>110000</v>
      </c>
      <c r="E541" s="122">
        <v>52837.67</v>
      </c>
      <c r="F541" s="308">
        <f t="shared" si="14"/>
        <v>714.9181474631058</v>
      </c>
      <c r="G541" s="308">
        <f t="shared" si="15"/>
        <v>48.034245454545456</v>
      </c>
    </row>
    <row r="542" spans="1:7" ht="12.75">
      <c r="A542" s="123" t="s">
        <v>263</v>
      </c>
      <c r="B542" s="123" t="s">
        <v>486</v>
      </c>
      <c r="C542" s="124">
        <v>7390.73</v>
      </c>
      <c r="D542" s="123"/>
      <c r="E542" s="124">
        <v>52837.67</v>
      </c>
      <c r="F542" s="309">
        <f t="shared" si="14"/>
        <v>714.9181474631058</v>
      </c>
      <c r="G542" s="309"/>
    </row>
    <row r="543" spans="1:7" ht="12.75">
      <c r="A543" s="116" t="s">
        <v>523</v>
      </c>
      <c r="B543" s="116"/>
      <c r="C543" s="117">
        <v>124522.68</v>
      </c>
      <c r="D543" s="117">
        <v>262000</v>
      </c>
      <c r="E543" s="117">
        <v>209985.75</v>
      </c>
      <c r="F543" s="175">
        <f t="shared" si="14"/>
        <v>168.6325334469191</v>
      </c>
      <c r="G543" s="175">
        <f t="shared" si="15"/>
        <v>80.14723282442748</v>
      </c>
    </row>
    <row r="544" spans="1:7" ht="12.75">
      <c r="A544" s="118" t="s">
        <v>524</v>
      </c>
      <c r="B544" s="118"/>
      <c r="C544" s="119">
        <v>27322.68</v>
      </c>
      <c r="D544" s="119">
        <v>60000</v>
      </c>
      <c r="E544" s="119">
        <v>30785.75</v>
      </c>
      <c r="F544" s="176">
        <f t="shared" si="14"/>
        <v>112.6747083375423</v>
      </c>
      <c r="G544" s="176">
        <f t="shared" si="15"/>
        <v>51.30958333333333</v>
      </c>
    </row>
    <row r="545" spans="1:7" ht="25.5">
      <c r="A545" s="121" t="s">
        <v>257</v>
      </c>
      <c r="B545" s="127" t="s">
        <v>431</v>
      </c>
      <c r="C545" s="122">
        <v>27322.68</v>
      </c>
      <c r="D545" s="122">
        <v>60000</v>
      </c>
      <c r="E545" s="122">
        <v>30785.75</v>
      </c>
      <c r="F545" s="308">
        <f t="shared" si="14"/>
        <v>112.6747083375423</v>
      </c>
      <c r="G545" s="308">
        <f t="shared" si="15"/>
        <v>51.30958333333333</v>
      </c>
    </row>
    <row r="546" spans="1:7" ht="12.75">
      <c r="A546" s="121" t="s">
        <v>259</v>
      </c>
      <c r="B546" s="121" t="s">
        <v>432</v>
      </c>
      <c r="C546" s="122">
        <v>27322.68</v>
      </c>
      <c r="D546" s="122">
        <v>60000</v>
      </c>
      <c r="E546" s="122">
        <v>30785.75</v>
      </c>
      <c r="F546" s="308">
        <f t="shared" si="14"/>
        <v>112.6747083375423</v>
      </c>
      <c r="G546" s="308">
        <f t="shared" si="15"/>
        <v>51.30958333333333</v>
      </c>
    </row>
    <row r="547" spans="1:7" ht="12.75">
      <c r="A547" s="123" t="s">
        <v>263</v>
      </c>
      <c r="B547" s="123" t="s">
        <v>486</v>
      </c>
      <c r="C547" s="124">
        <v>27322.68</v>
      </c>
      <c r="D547" s="123"/>
      <c r="E547" s="124">
        <v>30785.75</v>
      </c>
      <c r="F547" s="309">
        <f t="shared" si="14"/>
        <v>112.6747083375423</v>
      </c>
      <c r="G547" s="309"/>
    </row>
    <row r="548" spans="1:7" ht="12.75">
      <c r="A548" s="118" t="s">
        <v>525</v>
      </c>
      <c r="B548" s="118"/>
      <c r="C548" s="119">
        <v>0</v>
      </c>
      <c r="D548" s="119">
        <v>2000</v>
      </c>
      <c r="E548" s="119">
        <v>0</v>
      </c>
      <c r="F548" s="176"/>
      <c r="G548" s="176">
        <f t="shared" si="15"/>
        <v>0</v>
      </c>
    </row>
    <row r="549" spans="1:7" ht="25.5">
      <c r="A549" s="121" t="s">
        <v>257</v>
      </c>
      <c r="B549" s="127" t="s">
        <v>431</v>
      </c>
      <c r="C549" s="122">
        <v>0</v>
      </c>
      <c r="D549" s="122">
        <v>2000</v>
      </c>
      <c r="E549" s="122">
        <v>0</v>
      </c>
      <c r="F549" s="308"/>
      <c r="G549" s="308">
        <f t="shared" si="15"/>
        <v>0</v>
      </c>
    </row>
    <row r="550" spans="1:7" ht="12.75">
      <c r="A550" s="121" t="s">
        <v>259</v>
      </c>
      <c r="B550" s="121" t="s">
        <v>432</v>
      </c>
      <c r="C550" s="122">
        <v>0</v>
      </c>
      <c r="D550" s="122">
        <v>2000</v>
      </c>
      <c r="E550" s="122">
        <v>0</v>
      </c>
      <c r="F550" s="308"/>
      <c r="G550" s="308">
        <f t="shared" si="15"/>
        <v>0</v>
      </c>
    </row>
    <row r="551" spans="1:7" ht="12.75">
      <c r="A551" s="118" t="s">
        <v>526</v>
      </c>
      <c r="B551" s="118"/>
      <c r="C551" s="119">
        <v>97200</v>
      </c>
      <c r="D551" s="119">
        <v>200000</v>
      </c>
      <c r="E551" s="119">
        <v>179200</v>
      </c>
      <c r="F551" s="176">
        <f t="shared" si="14"/>
        <v>184.3621399176955</v>
      </c>
      <c r="G551" s="176">
        <f t="shared" si="15"/>
        <v>89.60000000000001</v>
      </c>
    </row>
    <row r="552" spans="1:7" ht="25.5">
      <c r="A552" s="121" t="s">
        <v>257</v>
      </c>
      <c r="B552" s="127" t="s">
        <v>431</v>
      </c>
      <c r="C552" s="122">
        <v>97200</v>
      </c>
      <c r="D552" s="122">
        <v>200000</v>
      </c>
      <c r="E552" s="122">
        <v>179200</v>
      </c>
      <c r="F552" s="308">
        <f t="shared" si="14"/>
        <v>184.3621399176955</v>
      </c>
      <c r="G552" s="308">
        <f t="shared" si="15"/>
        <v>89.60000000000001</v>
      </c>
    </row>
    <row r="553" spans="1:7" ht="12.75">
      <c r="A553" s="121" t="s">
        <v>259</v>
      </c>
      <c r="B553" s="121" t="s">
        <v>432</v>
      </c>
      <c r="C553" s="122">
        <v>97200</v>
      </c>
      <c r="D553" s="122">
        <v>200000</v>
      </c>
      <c r="E553" s="122">
        <v>179200</v>
      </c>
      <c r="F553" s="308">
        <f t="shared" si="14"/>
        <v>184.3621399176955</v>
      </c>
      <c r="G553" s="308">
        <f t="shared" si="15"/>
        <v>89.60000000000001</v>
      </c>
    </row>
    <row r="554" spans="1:7" ht="12.75">
      <c r="A554" s="123" t="s">
        <v>261</v>
      </c>
      <c r="B554" s="123" t="s">
        <v>481</v>
      </c>
      <c r="C554" s="124">
        <v>97200</v>
      </c>
      <c r="D554" s="123"/>
      <c r="E554" s="124">
        <v>179200</v>
      </c>
      <c r="F554" s="309">
        <f t="shared" si="14"/>
        <v>184.3621399176955</v>
      </c>
      <c r="G554" s="309"/>
    </row>
    <row r="555" spans="1:7" ht="12.75">
      <c r="A555" s="116" t="s">
        <v>527</v>
      </c>
      <c r="B555" s="116"/>
      <c r="C555" s="117">
        <v>775983.44</v>
      </c>
      <c r="D555" s="117">
        <v>2000000</v>
      </c>
      <c r="E555" s="117">
        <v>934375.02</v>
      </c>
      <c r="F555" s="175">
        <f t="shared" si="14"/>
        <v>120.41172167282335</v>
      </c>
      <c r="G555" s="175">
        <f t="shared" si="15"/>
        <v>46.718751000000005</v>
      </c>
    </row>
    <row r="556" spans="1:7" ht="12.75">
      <c r="A556" s="118" t="s">
        <v>528</v>
      </c>
      <c r="B556" s="118"/>
      <c r="C556" s="119">
        <v>499998</v>
      </c>
      <c r="D556" s="119">
        <v>1100000</v>
      </c>
      <c r="E556" s="119">
        <v>550000.02</v>
      </c>
      <c r="F556" s="176">
        <f t="shared" si="14"/>
        <v>110.00044400177602</v>
      </c>
      <c r="G556" s="176">
        <f t="shared" si="15"/>
        <v>50.000001818181815</v>
      </c>
    </row>
    <row r="557" spans="1:7" ht="12.75">
      <c r="A557" s="121" t="s">
        <v>265</v>
      </c>
      <c r="B557" s="121" t="s">
        <v>433</v>
      </c>
      <c r="C557" s="122">
        <v>499998</v>
      </c>
      <c r="D557" s="122">
        <v>1100000</v>
      </c>
      <c r="E557" s="122">
        <v>550000.02</v>
      </c>
      <c r="F557" s="308">
        <f t="shared" si="14"/>
        <v>110.00044400177602</v>
      </c>
      <c r="G557" s="308">
        <f t="shared" si="15"/>
        <v>50.000001818181815</v>
      </c>
    </row>
    <row r="558" spans="1:7" ht="12.75">
      <c r="A558" s="121" t="s">
        <v>267</v>
      </c>
      <c r="B558" s="121" t="s">
        <v>434</v>
      </c>
      <c r="C558" s="122">
        <v>499998</v>
      </c>
      <c r="D558" s="122">
        <v>1100000</v>
      </c>
      <c r="E558" s="122">
        <v>550000.02</v>
      </c>
      <c r="F558" s="308">
        <f t="shared" si="14"/>
        <v>110.00044400177602</v>
      </c>
      <c r="G558" s="308">
        <f t="shared" si="15"/>
        <v>50.000001818181815</v>
      </c>
    </row>
    <row r="559" spans="1:7" ht="12.75">
      <c r="A559" s="123" t="s">
        <v>268</v>
      </c>
      <c r="B559" s="123" t="s">
        <v>435</v>
      </c>
      <c r="C559" s="124">
        <v>499998</v>
      </c>
      <c r="D559" s="123"/>
      <c r="E559" s="124">
        <v>550000.02</v>
      </c>
      <c r="F559" s="309">
        <f t="shared" si="14"/>
        <v>110.00044400177602</v>
      </c>
      <c r="G559" s="309"/>
    </row>
    <row r="560" spans="1:7" ht="12.75">
      <c r="A560" s="118" t="s">
        <v>529</v>
      </c>
      <c r="B560" s="118"/>
      <c r="C560" s="119">
        <v>275985.44</v>
      </c>
      <c r="D560" s="119">
        <v>450000</v>
      </c>
      <c r="E560" s="119">
        <v>262500</v>
      </c>
      <c r="F560" s="176">
        <f t="shared" si="14"/>
        <v>95.1137132451625</v>
      </c>
      <c r="G560" s="176">
        <f t="shared" si="15"/>
        <v>58.333333333333336</v>
      </c>
    </row>
    <row r="561" spans="1:7" ht="12.75">
      <c r="A561" s="121" t="s">
        <v>265</v>
      </c>
      <c r="B561" s="121" t="s">
        <v>433</v>
      </c>
      <c r="C561" s="122">
        <v>275985.44</v>
      </c>
      <c r="D561" s="122">
        <v>450000</v>
      </c>
      <c r="E561" s="122">
        <v>262500</v>
      </c>
      <c r="F561" s="308">
        <f t="shared" si="14"/>
        <v>95.1137132451625</v>
      </c>
      <c r="G561" s="308">
        <f t="shared" si="15"/>
        <v>58.333333333333336</v>
      </c>
    </row>
    <row r="562" spans="1:7" ht="12.75">
      <c r="A562" s="121" t="s">
        <v>267</v>
      </c>
      <c r="B562" s="121" t="s">
        <v>434</v>
      </c>
      <c r="C562" s="122">
        <v>275985.44</v>
      </c>
      <c r="D562" s="122">
        <v>450000</v>
      </c>
      <c r="E562" s="122">
        <v>262500</v>
      </c>
      <c r="F562" s="308">
        <f t="shared" si="14"/>
        <v>95.1137132451625</v>
      </c>
      <c r="G562" s="308">
        <f t="shared" si="15"/>
        <v>58.333333333333336</v>
      </c>
    </row>
    <row r="563" spans="1:7" ht="12.75">
      <c r="A563" s="123" t="s">
        <v>268</v>
      </c>
      <c r="B563" s="123" t="s">
        <v>435</v>
      </c>
      <c r="C563" s="124">
        <v>275985.44</v>
      </c>
      <c r="D563" s="123"/>
      <c r="E563" s="124">
        <v>262500</v>
      </c>
      <c r="F563" s="309">
        <f t="shared" si="14"/>
        <v>95.1137132451625</v>
      </c>
      <c r="G563" s="309"/>
    </row>
    <row r="564" spans="1:7" ht="12.75">
      <c r="A564" s="118" t="s">
        <v>530</v>
      </c>
      <c r="B564" s="118"/>
      <c r="C564" s="119">
        <v>0</v>
      </c>
      <c r="D564" s="119">
        <v>450000</v>
      </c>
      <c r="E564" s="119">
        <v>121875</v>
      </c>
      <c r="F564" s="176"/>
      <c r="G564" s="176">
        <f t="shared" si="15"/>
        <v>27.083333333333332</v>
      </c>
    </row>
    <row r="565" spans="1:7" ht="12.75">
      <c r="A565" s="121" t="s">
        <v>265</v>
      </c>
      <c r="B565" s="121" t="s">
        <v>433</v>
      </c>
      <c r="C565" s="122">
        <v>0</v>
      </c>
      <c r="D565" s="122">
        <v>450000</v>
      </c>
      <c r="E565" s="122">
        <v>121875</v>
      </c>
      <c r="F565" s="308"/>
      <c r="G565" s="308">
        <f t="shared" si="15"/>
        <v>27.083333333333332</v>
      </c>
    </row>
    <row r="566" spans="1:7" ht="12.75">
      <c r="A566" s="121" t="s">
        <v>267</v>
      </c>
      <c r="B566" s="121" t="s">
        <v>434</v>
      </c>
      <c r="C566" s="122">
        <v>0</v>
      </c>
      <c r="D566" s="122">
        <v>450000</v>
      </c>
      <c r="E566" s="122">
        <v>121875</v>
      </c>
      <c r="F566" s="308"/>
      <c r="G566" s="308">
        <f t="shared" si="15"/>
        <v>27.083333333333332</v>
      </c>
    </row>
    <row r="567" spans="1:7" ht="12.75">
      <c r="A567" s="123" t="s">
        <v>268</v>
      </c>
      <c r="B567" s="123" t="s">
        <v>435</v>
      </c>
      <c r="C567" s="124">
        <v>0</v>
      </c>
      <c r="D567" s="123"/>
      <c r="E567" s="124">
        <v>121875</v>
      </c>
      <c r="F567" s="309"/>
      <c r="G567" s="310"/>
    </row>
    <row r="568" spans="1:7" ht="12.75">
      <c r="A568" s="116" t="s">
        <v>531</v>
      </c>
      <c r="B568" s="116"/>
      <c r="C568" s="117">
        <v>92000</v>
      </c>
      <c r="D568" s="117">
        <v>210000</v>
      </c>
      <c r="E568" s="117">
        <v>145618</v>
      </c>
      <c r="F568" s="175">
        <f t="shared" si="14"/>
        <v>158.2804347826087</v>
      </c>
      <c r="G568" s="175">
        <f t="shared" si="15"/>
        <v>69.34190476190476</v>
      </c>
    </row>
    <row r="569" spans="1:7" ht="12.75">
      <c r="A569" s="118" t="s">
        <v>532</v>
      </c>
      <c r="B569" s="118"/>
      <c r="C569" s="119">
        <v>32000</v>
      </c>
      <c r="D569" s="119">
        <v>150000</v>
      </c>
      <c r="E569" s="119">
        <v>85618</v>
      </c>
      <c r="F569" s="176">
        <f t="shared" si="14"/>
        <v>267.55625</v>
      </c>
      <c r="G569" s="176">
        <f t="shared" si="15"/>
        <v>57.07866666666666</v>
      </c>
    </row>
    <row r="570" spans="1:7" ht="12.75">
      <c r="A570" s="121" t="s">
        <v>158</v>
      </c>
      <c r="B570" s="121" t="s">
        <v>395</v>
      </c>
      <c r="C570" s="122">
        <v>0</v>
      </c>
      <c r="D570" s="122">
        <v>33000</v>
      </c>
      <c r="E570" s="122">
        <v>10000</v>
      </c>
      <c r="F570" s="308"/>
      <c r="G570" s="308">
        <f t="shared" si="15"/>
        <v>30.303030303030305</v>
      </c>
    </row>
    <row r="571" spans="1:7" ht="12.75">
      <c r="A571" s="121" t="s">
        <v>184</v>
      </c>
      <c r="B571" s="121" t="s">
        <v>406</v>
      </c>
      <c r="C571" s="122">
        <v>0</v>
      </c>
      <c r="D571" s="122">
        <v>8000</v>
      </c>
      <c r="E571" s="122">
        <v>10000</v>
      </c>
      <c r="F571" s="308"/>
      <c r="G571" s="308">
        <f t="shared" si="15"/>
        <v>125</v>
      </c>
    </row>
    <row r="572" spans="1:7" ht="12.75">
      <c r="A572" s="123" t="s">
        <v>202</v>
      </c>
      <c r="B572" s="123" t="s">
        <v>415</v>
      </c>
      <c r="C572" s="124">
        <v>0</v>
      </c>
      <c r="D572" s="123"/>
      <c r="E572" s="124">
        <v>10000</v>
      </c>
      <c r="F572" s="309"/>
      <c r="G572" s="309"/>
    </row>
    <row r="573" spans="1:7" ht="12.75">
      <c r="A573" s="121" t="s">
        <v>207</v>
      </c>
      <c r="B573" s="121" t="s">
        <v>417</v>
      </c>
      <c r="C573" s="122">
        <v>0</v>
      </c>
      <c r="D573" s="122">
        <v>25000</v>
      </c>
      <c r="E573" s="122">
        <v>0</v>
      </c>
      <c r="F573" s="308"/>
      <c r="G573" s="308">
        <f t="shared" si="15"/>
        <v>0</v>
      </c>
    </row>
    <row r="574" spans="1:7" ht="12.75">
      <c r="A574" s="121" t="s">
        <v>265</v>
      </c>
      <c r="B574" s="121" t="s">
        <v>433</v>
      </c>
      <c r="C574" s="122">
        <v>32000</v>
      </c>
      <c r="D574" s="122">
        <v>117000</v>
      </c>
      <c r="E574" s="122">
        <v>75618</v>
      </c>
      <c r="F574" s="308">
        <f t="shared" si="14"/>
        <v>236.30624999999998</v>
      </c>
      <c r="G574" s="308">
        <f t="shared" si="15"/>
        <v>64.63076923076923</v>
      </c>
    </row>
    <row r="575" spans="1:7" ht="12.75">
      <c r="A575" s="121" t="s">
        <v>267</v>
      </c>
      <c r="B575" s="121" t="s">
        <v>434</v>
      </c>
      <c r="C575" s="122">
        <v>32000</v>
      </c>
      <c r="D575" s="122">
        <v>117000</v>
      </c>
      <c r="E575" s="122">
        <v>75618</v>
      </c>
      <c r="F575" s="308">
        <f t="shared" si="14"/>
        <v>236.30624999999998</v>
      </c>
      <c r="G575" s="308">
        <f t="shared" si="15"/>
        <v>64.63076923076923</v>
      </c>
    </row>
    <row r="576" spans="1:7" ht="12.75">
      <c r="A576" s="123" t="s">
        <v>268</v>
      </c>
      <c r="B576" s="123" t="s">
        <v>435</v>
      </c>
      <c r="C576" s="124">
        <v>32000</v>
      </c>
      <c r="D576" s="123"/>
      <c r="E576" s="124">
        <v>75618</v>
      </c>
      <c r="F576" s="309">
        <f t="shared" si="14"/>
        <v>236.30624999999998</v>
      </c>
      <c r="G576" s="309"/>
    </row>
    <row r="577" spans="1:7" ht="12.75">
      <c r="A577" s="118" t="s">
        <v>533</v>
      </c>
      <c r="B577" s="118"/>
      <c r="C577" s="119">
        <v>60000</v>
      </c>
      <c r="D577" s="119">
        <v>60000</v>
      </c>
      <c r="E577" s="119">
        <v>60000</v>
      </c>
      <c r="F577" s="176">
        <f aca="true" t="shared" si="16" ref="F577:F639">SUM(E577/C577*100)</f>
        <v>100</v>
      </c>
      <c r="G577" s="176">
        <f aca="true" t="shared" si="17" ref="G577:G634">SUM(E577/D577*100)</f>
        <v>100</v>
      </c>
    </row>
    <row r="578" spans="1:7" ht="12.75">
      <c r="A578" s="121" t="s">
        <v>158</v>
      </c>
      <c r="B578" s="121" t="s">
        <v>395</v>
      </c>
      <c r="C578" s="122">
        <v>60000</v>
      </c>
      <c r="D578" s="122">
        <v>60000</v>
      </c>
      <c r="E578" s="122">
        <v>60000</v>
      </c>
      <c r="F578" s="308">
        <f t="shared" si="16"/>
        <v>100</v>
      </c>
      <c r="G578" s="308">
        <f t="shared" si="17"/>
        <v>100</v>
      </c>
    </row>
    <row r="579" spans="1:7" ht="12.75">
      <c r="A579" s="121" t="s">
        <v>184</v>
      </c>
      <c r="B579" s="121" t="s">
        <v>406</v>
      </c>
      <c r="C579" s="122">
        <v>60000</v>
      </c>
      <c r="D579" s="122">
        <v>60000</v>
      </c>
      <c r="E579" s="122">
        <v>60000</v>
      </c>
      <c r="F579" s="308">
        <f t="shared" si="16"/>
        <v>100</v>
      </c>
      <c r="G579" s="308">
        <f t="shared" si="17"/>
        <v>100</v>
      </c>
    </row>
    <row r="580" spans="1:7" ht="12.75">
      <c r="A580" s="123" t="s">
        <v>202</v>
      </c>
      <c r="B580" s="123" t="s">
        <v>415</v>
      </c>
      <c r="C580" s="124">
        <v>60000</v>
      </c>
      <c r="D580" s="123"/>
      <c r="E580" s="124">
        <v>60000</v>
      </c>
      <c r="F580" s="309">
        <f t="shared" si="16"/>
        <v>100</v>
      </c>
      <c r="G580" s="309"/>
    </row>
    <row r="581" spans="1:7" ht="12.75">
      <c r="A581" s="116" t="s">
        <v>534</v>
      </c>
      <c r="B581" s="116"/>
      <c r="C581" s="117">
        <v>151000</v>
      </c>
      <c r="D581" s="117">
        <v>190000</v>
      </c>
      <c r="E581" s="117">
        <v>80301.97</v>
      </c>
      <c r="F581" s="175">
        <f t="shared" si="16"/>
        <v>53.18011258278146</v>
      </c>
      <c r="G581" s="175">
        <f t="shared" si="17"/>
        <v>42.2641947368421</v>
      </c>
    </row>
    <row r="582" spans="1:7" ht="12.75">
      <c r="A582" s="118" t="s">
        <v>535</v>
      </c>
      <c r="B582" s="118"/>
      <c r="C582" s="119">
        <v>14000</v>
      </c>
      <c r="D582" s="119">
        <v>20000</v>
      </c>
      <c r="E582" s="119">
        <v>2801.97</v>
      </c>
      <c r="F582" s="176">
        <f t="shared" si="16"/>
        <v>20.014071428571427</v>
      </c>
      <c r="G582" s="176">
        <f t="shared" si="17"/>
        <v>14.009849999999998</v>
      </c>
    </row>
    <row r="583" spans="1:7" ht="25.5">
      <c r="A583" s="121" t="s">
        <v>257</v>
      </c>
      <c r="B583" s="127" t="s">
        <v>431</v>
      </c>
      <c r="C583" s="122">
        <v>0</v>
      </c>
      <c r="D583" s="122">
        <v>0</v>
      </c>
      <c r="E583" s="122">
        <v>801.97</v>
      </c>
      <c r="F583" s="308"/>
      <c r="G583" s="308"/>
    </row>
    <row r="584" spans="1:7" ht="12.75">
      <c r="A584" s="121" t="s">
        <v>259</v>
      </c>
      <c r="B584" s="121" t="s">
        <v>432</v>
      </c>
      <c r="C584" s="122">
        <v>0</v>
      </c>
      <c r="D584" s="122">
        <v>0</v>
      </c>
      <c r="E584" s="122">
        <v>801.97</v>
      </c>
      <c r="F584" s="308"/>
      <c r="G584" s="308"/>
    </row>
    <row r="585" spans="1:7" ht="12.75">
      <c r="A585" s="123" t="s">
        <v>263</v>
      </c>
      <c r="B585" s="123" t="s">
        <v>486</v>
      </c>
      <c r="C585" s="122">
        <v>0</v>
      </c>
      <c r="D585" s="123"/>
      <c r="E585" s="124">
        <v>801.97</v>
      </c>
      <c r="F585" s="309"/>
      <c r="G585" s="309"/>
    </row>
    <row r="586" spans="1:7" ht="12.75">
      <c r="A586" s="121" t="s">
        <v>265</v>
      </c>
      <c r="B586" s="121" t="s">
        <v>433</v>
      </c>
      <c r="C586" s="122">
        <v>14000</v>
      </c>
      <c r="D586" s="122">
        <v>20000</v>
      </c>
      <c r="E586" s="122">
        <v>2000</v>
      </c>
      <c r="F586" s="308">
        <f t="shared" si="16"/>
        <v>14.285714285714285</v>
      </c>
      <c r="G586" s="308">
        <f t="shared" si="17"/>
        <v>10</v>
      </c>
    </row>
    <row r="587" spans="1:7" ht="12.75">
      <c r="A587" s="121" t="s">
        <v>267</v>
      </c>
      <c r="B587" s="121" t="s">
        <v>434</v>
      </c>
      <c r="C587" s="122">
        <v>14000</v>
      </c>
      <c r="D587" s="122">
        <v>20000</v>
      </c>
      <c r="E587" s="122">
        <v>2000</v>
      </c>
      <c r="F587" s="308">
        <f t="shared" si="16"/>
        <v>14.285714285714285</v>
      </c>
      <c r="G587" s="308">
        <f t="shared" si="17"/>
        <v>10</v>
      </c>
    </row>
    <row r="588" spans="1:7" ht="12.75">
      <c r="A588" s="123" t="s">
        <v>268</v>
      </c>
      <c r="B588" s="123" t="s">
        <v>435</v>
      </c>
      <c r="C588" s="124">
        <v>14000</v>
      </c>
      <c r="D588" s="123"/>
      <c r="E588" s="124">
        <v>2000</v>
      </c>
      <c r="F588" s="309">
        <f t="shared" si="16"/>
        <v>14.285714285714285</v>
      </c>
      <c r="G588" s="309"/>
    </row>
    <row r="589" spans="1:7" ht="12.75">
      <c r="A589" s="118" t="s">
        <v>536</v>
      </c>
      <c r="B589" s="118"/>
      <c r="C589" s="119">
        <v>0</v>
      </c>
      <c r="D589" s="119">
        <v>10000</v>
      </c>
      <c r="E589" s="119">
        <v>0</v>
      </c>
      <c r="F589" s="176"/>
      <c r="G589" s="176">
        <f t="shared" si="17"/>
        <v>0</v>
      </c>
    </row>
    <row r="590" spans="1:7" ht="12.75">
      <c r="A590" s="121" t="s">
        <v>265</v>
      </c>
      <c r="B590" s="121" t="s">
        <v>433</v>
      </c>
      <c r="C590" s="122">
        <v>0</v>
      </c>
      <c r="D590" s="122">
        <v>10000</v>
      </c>
      <c r="E590" s="122">
        <v>0</v>
      </c>
      <c r="F590" s="308"/>
      <c r="G590" s="308">
        <f t="shared" si="17"/>
        <v>0</v>
      </c>
    </row>
    <row r="591" spans="1:7" ht="12.75">
      <c r="A591" s="121" t="s">
        <v>267</v>
      </c>
      <c r="B591" s="121" t="s">
        <v>434</v>
      </c>
      <c r="C591" s="122">
        <v>0</v>
      </c>
      <c r="D591" s="122">
        <v>10000</v>
      </c>
      <c r="E591" s="122">
        <v>0</v>
      </c>
      <c r="F591" s="308"/>
      <c r="G591" s="308">
        <f t="shared" si="17"/>
        <v>0</v>
      </c>
    </row>
    <row r="592" spans="1:7" ht="12.75">
      <c r="A592" s="118" t="s">
        <v>537</v>
      </c>
      <c r="B592" s="118"/>
      <c r="C592" s="119">
        <v>1000</v>
      </c>
      <c r="D592" s="119">
        <v>5000</v>
      </c>
      <c r="E592" s="119">
        <v>5000</v>
      </c>
      <c r="F592" s="176">
        <f t="shared" si="16"/>
        <v>500</v>
      </c>
      <c r="G592" s="176">
        <f t="shared" si="17"/>
        <v>100</v>
      </c>
    </row>
    <row r="593" spans="1:7" ht="12.75">
      <c r="A593" s="121" t="s">
        <v>265</v>
      </c>
      <c r="B593" s="121" t="s">
        <v>433</v>
      </c>
      <c r="C593" s="122">
        <v>1000</v>
      </c>
      <c r="D593" s="122">
        <v>5000</v>
      </c>
      <c r="E593" s="122">
        <v>5000</v>
      </c>
      <c r="F593" s="308">
        <f t="shared" si="16"/>
        <v>500</v>
      </c>
      <c r="G593" s="308">
        <f t="shared" si="17"/>
        <v>100</v>
      </c>
    </row>
    <row r="594" spans="1:7" ht="12.75">
      <c r="A594" s="121" t="s">
        <v>267</v>
      </c>
      <c r="B594" s="121" t="s">
        <v>434</v>
      </c>
      <c r="C594" s="122">
        <v>1000</v>
      </c>
      <c r="D594" s="122">
        <v>5000</v>
      </c>
      <c r="E594" s="122">
        <v>5000</v>
      </c>
      <c r="F594" s="308">
        <f t="shared" si="16"/>
        <v>500</v>
      </c>
      <c r="G594" s="308">
        <f t="shared" si="17"/>
        <v>100</v>
      </c>
    </row>
    <row r="595" spans="1:7" ht="12.75">
      <c r="A595" s="123" t="s">
        <v>268</v>
      </c>
      <c r="B595" s="123" t="s">
        <v>435</v>
      </c>
      <c r="C595" s="124">
        <v>1000</v>
      </c>
      <c r="D595" s="123"/>
      <c r="E595" s="124">
        <v>5000</v>
      </c>
      <c r="F595" s="309">
        <f t="shared" si="16"/>
        <v>500</v>
      </c>
      <c r="G595" s="309"/>
    </row>
    <row r="596" spans="1:7" ht="12.75">
      <c r="A596" s="118" t="s">
        <v>538</v>
      </c>
      <c r="B596" s="118"/>
      <c r="C596" s="119">
        <v>0</v>
      </c>
      <c r="D596" s="119">
        <v>20000</v>
      </c>
      <c r="E596" s="119">
        <v>0</v>
      </c>
      <c r="F596" s="176"/>
      <c r="G596" s="176">
        <f t="shared" si="17"/>
        <v>0</v>
      </c>
    </row>
    <row r="597" spans="1:7" ht="12.75">
      <c r="A597" s="121" t="s">
        <v>265</v>
      </c>
      <c r="B597" s="121" t="s">
        <v>433</v>
      </c>
      <c r="C597" s="122">
        <v>0</v>
      </c>
      <c r="D597" s="122">
        <v>20000</v>
      </c>
      <c r="E597" s="122">
        <v>0</v>
      </c>
      <c r="F597" s="308"/>
      <c r="G597" s="308">
        <f t="shared" si="17"/>
        <v>0</v>
      </c>
    </row>
    <row r="598" spans="1:7" ht="12.75">
      <c r="A598" s="121" t="s">
        <v>267</v>
      </c>
      <c r="B598" s="121" t="s">
        <v>434</v>
      </c>
      <c r="C598" s="122">
        <v>0</v>
      </c>
      <c r="D598" s="122">
        <v>20000</v>
      </c>
      <c r="E598" s="122">
        <v>0</v>
      </c>
      <c r="F598" s="308"/>
      <c r="G598" s="308">
        <f t="shared" si="17"/>
        <v>0</v>
      </c>
    </row>
    <row r="599" spans="1:7" ht="12.75">
      <c r="A599" s="118" t="s">
        <v>539</v>
      </c>
      <c r="B599" s="118"/>
      <c r="C599" s="119">
        <v>130000</v>
      </c>
      <c r="D599" s="119">
        <v>130000</v>
      </c>
      <c r="E599" s="119">
        <v>67500</v>
      </c>
      <c r="F599" s="176">
        <f t="shared" si="16"/>
        <v>51.92307692307693</v>
      </c>
      <c r="G599" s="176">
        <f t="shared" si="17"/>
        <v>51.92307692307693</v>
      </c>
    </row>
    <row r="600" spans="1:7" ht="12.75">
      <c r="A600" s="121" t="s">
        <v>158</v>
      </c>
      <c r="B600" s="121" t="s">
        <v>395</v>
      </c>
      <c r="C600" s="122">
        <v>0</v>
      </c>
      <c r="D600" s="122">
        <v>30000</v>
      </c>
      <c r="E600" s="122">
        <v>0</v>
      </c>
      <c r="F600" s="308"/>
      <c r="G600" s="308">
        <f t="shared" si="17"/>
        <v>0</v>
      </c>
    </row>
    <row r="601" spans="1:7" ht="12.75">
      <c r="A601" s="121" t="s">
        <v>207</v>
      </c>
      <c r="B601" s="121" t="s">
        <v>417</v>
      </c>
      <c r="C601" s="122">
        <v>0</v>
      </c>
      <c r="D601" s="122">
        <v>30000</v>
      </c>
      <c r="E601" s="122">
        <v>0</v>
      </c>
      <c r="F601" s="308"/>
      <c r="G601" s="308">
        <f t="shared" si="17"/>
        <v>0</v>
      </c>
    </row>
    <row r="602" spans="1:7" ht="12.75">
      <c r="A602" s="121" t="s">
        <v>265</v>
      </c>
      <c r="B602" s="121" t="s">
        <v>433</v>
      </c>
      <c r="C602" s="122">
        <v>130000</v>
      </c>
      <c r="D602" s="122">
        <v>100000</v>
      </c>
      <c r="E602" s="122">
        <v>67500</v>
      </c>
      <c r="F602" s="308">
        <f t="shared" si="16"/>
        <v>51.92307692307693</v>
      </c>
      <c r="G602" s="308">
        <f t="shared" si="17"/>
        <v>67.5</v>
      </c>
    </row>
    <row r="603" spans="1:7" ht="12.75">
      <c r="A603" s="121" t="s">
        <v>267</v>
      </c>
      <c r="B603" s="121" t="s">
        <v>434</v>
      </c>
      <c r="C603" s="122">
        <v>0</v>
      </c>
      <c r="D603" s="122">
        <v>100000</v>
      </c>
      <c r="E603" s="122">
        <v>67500</v>
      </c>
      <c r="F603" s="308"/>
      <c r="G603" s="308">
        <f t="shared" si="17"/>
        <v>67.5</v>
      </c>
    </row>
    <row r="604" spans="1:7" ht="12.75">
      <c r="A604" s="123" t="s">
        <v>268</v>
      </c>
      <c r="B604" s="123" t="s">
        <v>435</v>
      </c>
      <c r="C604" s="124">
        <v>0</v>
      </c>
      <c r="D604" s="123"/>
      <c r="E604" s="124">
        <v>67500</v>
      </c>
      <c r="F604" s="309"/>
      <c r="G604" s="309"/>
    </row>
    <row r="605" spans="1:7" ht="12.75">
      <c r="A605" s="121" t="s">
        <v>272</v>
      </c>
      <c r="B605" s="121" t="s">
        <v>540</v>
      </c>
      <c r="C605" s="122">
        <v>130000</v>
      </c>
      <c r="D605" s="122">
        <v>0</v>
      </c>
      <c r="E605" s="122">
        <v>0</v>
      </c>
      <c r="F605" s="308">
        <f t="shared" si="16"/>
        <v>0</v>
      </c>
      <c r="G605" s="308"/>
    </row>
    <row r="606" spans="1:7" ht="12.75">
      <c r="A606" s="123" t="s">
        <v>273</v>
      </c>
      <c r="B606" s="123" t="s">
        <v>541</v>
      </c>
      <c r="C606" s="124">
        <v>130000</v>
      </c>
      <c r="D606" s="123"/>
      <c r="E606" s="124">
        <v>0</v>
      </c>
      <c r="F606" s="309">
        <f t="shared" si="16"/>
        <v>0</v>
      </c>
      <c r="G606" s="309"/>
    </row>
    <row r="607" spans="1:7" ht="12.75">
      <c r="A607" s="118" t="s">
        <v>542</v>
      </c>
      <c r="B607" s="118"/>
      <c r="C607" s="119">
        <v>6000</v>
      </c>
      <c r="D607" s="119">
        <v>5000</v>
      </c>
      <c r="E607" s="119">
        <v>5000</v>
      </c>
      <c r="F607" s="176">
        <f t="shared" si="16"/>
        <v>83.33333333333334</v>
      </c>
      <c r="G607" s="176">
        <f t="shared" si="17"/>
        <v>100</v>
      </c>
    </row>
    <row r="608" spans="1:7" ht="12.75">
      <c r="A608" s="121" t="s">
        <v>265</v>
      </c>
      <c r="B608" s="121" t="s">
        <v>433</v>
      </c>
      <c r="C608" s="122">
        <v>6000</v>
      </c>
      <c r="D608" s="122">
        <v>5000</v>
      </c>
      <c r="E608" s="122">
        <v>5000</v>
      </c>
      <c r="F608" s="308">
        <f t="shared" si="16"/>
        <v>83.33333333333334</v>
      </c>
      <c r="G608" s="308">
        <f t="shared" si="17"/>
        <v>100</v>
      </c>
    </row>
    <row r="609" spans="1:7" ht="12.75">
      <c r="A609" s="121" t="s">
        <v>267</v>
      </c>
      <c r="B609" s="121" t="s">
        <v>434</v>
      </c>
      <c r="C609" s="122">
        <v>6000</v>
      </c>
      <c r="D609" s="122">
        <v>5000</v>
      </c>
      <c r="E609" s="122">
        <v>5000</v>
      </c>
      <c r="F609" s="308">
        <f t="shared" si="16"/>
        <v>83.33333333333334</v>
      </c>
      <c r="G609" s="308">
        <f t="shared" si="17"/>
        <v>100</v>
      </c>
    </row>
    <row r="610" spans="1:7" ht="12.75">
      <c r="A610" s="123" t="s">
        <v>268</v>
      </c>
      <c r="B610" s="123" t="s">
        <v>435</v>
      </c>
      <c r="C610" s="124">
        <v>6000</v>
      </c>
      <c r="D610" s="123"/>
      <c r="E610" s="124">
        <v>5000</v>
      </c>
      <c r="F610" s="309">
        <f t="shared" si="16"/>
        <v>83.33333333333334</v>
      </c>
      <c r="G610" s="309"/>
    </row>
    <row r="611" spans="1:7" ht="12.75">
      <c r="A611" s="116" t="s">
        <v>543</v>
      </c>
      <c r="B611" s="116"/>
      <c r="C611" s="117">
        <v>615558.11</v>
      </c>
      <c r="D611" s="117">
        <v>1250000</v>
      </c>
      <c r="E611" s="117">
        <v>819307.15</v>
      </c>
      <c r="F611" s="175">
        <f t="shared" si="16"/>
        <v>133.09988719017934</v>
      </c>
      <c r="G611" s="175">
        <f t="shared" si="17"/>
        <v>65.544572</v>
      </c>
    </row>
    <row r="612" spans="1:7" ht="12.75">
      <c r="A612" s="118" t="s">
        <v>544</v>
      </c>
      <c r="B612" s="118"/>
      <c r="C612" s="119">
        <v>375716.03</v>
      </c>
      <c r="D612" s="119">
        <v>700000</v>
      </c>
      <c r="E612" s="119">
        <v>450528.91</v>
      </c>
      <c r="F612" s="176">
        <f t="shared" si="16"/>
        <v>119.91208094049112</v>
      </c>
      <c r="G612" s="176">
        <f t="shared" si="17"/>
        <v>64.36127285714285</v>
      </c>
    </row>
    <row r="613" spans="1:7" ht="25.5">
      <c r="A613" s="121" t="s">
        <v>257</v>
      </c>
      <c r="B613" s="127" t="s">
        <v>431</v>
      </c>
      <c r="C613" s="122">
        <v>375716.03</v>
      </c>
      <c r="D613" s="122">
        <v>700000</v>
      </c>
      <c r="E613" s="122">
        <v>450528.91</v>
      </c>
      <c r="F613" s="308">
        <f t="shared" si="16"/>
        <v>119.91208094049112</v>
      </c>
      <c r="G613" s="308">
        <f t="shared" si="17"/>
        <v>64.36127285714285</v>
      </c>
    </row>
    <row r="614" spans="1:7" ht="12.75">
      <c r="A614" s="121" t="s">
        <v>259</v>
      </c>
      <c r="B614" s="121" t="s">
        <v>432</v>
      </c>
      <c r="C614" s="122">
        <v>375716.03</v>
      </c>
      <c r="D614" s="122">
        <v>700000</v>
      </c>
      <c r="E614" s="122">
        <v>450528.91</v>
      </c>
      <c r="F614" s="308">
        <f t="shared" si="16"/>
        <v>119.91208094049112</v>
      </c>
      <c r="G614" s="308">
        <f t="shared" si="17"/>
        <v>64.36127285714285</v>
      </c>
    </row>
    <row r="615" spans="1:7" ht="12.75">
      <c r="A615" s="123" t="s">
        <v>261</v>
      </c>
      <c r="B615" s="123" t="s">
        <v>481</v>
      </c>
      <c r="C615" s="124">
        <v>163000</v>
      </c>
      <c r="D615" s="123"/>
      <c r="E615" s="124">
        <v>170850</v>
      </c>
      <c r="F615" s="309">
        <f t="shared" si="16"/>
        <v>104.8159509202454</v>
      </c>
      <c r="G615" s="309"/>
    </row>
    <row r="616" spans="1:7" ht="12.75">
      <c r="A616" s="123" t="s">
        <v>263</v>
      </c>
      <c r="B616" s="123" t="s">
        <v>486</v>
      </c>
      <c r="C616" s="124">
        <v>212716.03</v>
      </c>
      <c r="D616" s="123"/>
      <c r="E616" s="124">
        <v>279678.91</v>
      </c>
      <c r="F616" s="309">
        <f t="shared" si="16"/>
        <v>131.4799406513933</v>
      </c>
      <c r="G616" s="309"/>
    </row>
    <row r="617" spans="1:7" ht="12.75">
      <c r="A617" s="118" t="s">
        <v>545</v>
      </c>
      <c r="B617" s="118"/>
      <c r="C617" s="119">
        <v>0</v>
      </c>
      <c r="D617" s="119">
        <v>40000</v>
      </c>
      <c r="E617" s="119">
        <v>0</v>
      </c>
      <c r="F617" s="176"/>
      <c r="G617" s="176">
        <f t="shared" si="17"/>
        <v>0</v>
      </c>
    </row>
    <row r="618" spans="1:7" ht="25.5">
      <c r="A618" s="121" t="s">
        <v>257</v>
      </c>
      <c r="B618" s="127" t="s">
        <v>431</v>
      </c>
      <c r="C618" s="122">
        <v>0</v>
      </c>
      <c r="D618" s="122">
        <v>40000</v>
      </c>
      <c r="E618" s="122">
        <v>0</v>
      </c>
      <c r="F618" s="308"/>
      <c r="G618" s="308">
        <f t="shared" si="17"/>
        <v>0</v>
      </c>
    </row>
    <row r="619" spans="1:7" ht="12.75">
      <c r="A619" s="121" t="s">
        <v>259</v>
      </c>
      <c r="B619" s="121" t="s">
        <v>432</v>
      </c>
      <c r="C619" s="122">
        <v>0</v>
      </c>
      <c r="D619" s="122">
        <v>40000</v>
      </c>
      <c r="E619" s="122">
        <v>0</v>
      </c>
      <c r="F619" s="308"/>
      <c r="G619" s="308">
        <f t="shared" si="17"/>
        <v>0</v>
      </c>
    </row>
    <row r="620" spans="1:7" ht="12.75">
      <c r="A620" s="118" t="s">
        <v>546</v>
      </c>
      <c r="B620" s="118"/>
      <c r="C620" s="119">
        <v>121090.08</v>
      </c>
      <c r="D620" s="119">
        <v>300000</v>
      </c>
      <c r="E620" s="119">
        <v>258882.24</v>
      </c>
      <c r="F620" s="176">
        <f t="shared" si="16"/>
        <v>213.79310344827584</v>
      </c>
      <c r="G620" s="176">
        <f t="shared" si="17"/>
        <v>86.29408</v>
      </c>
    </row>
    <row r="621" spans="1:7" ht="25.5">
      <c r="A621" s="121" t="s">
        <v>257</v>
      </c>
      <c r="B621" s="127" t="s">
        <v>431</v>
      </c>
      <c r="C621" s="122">
        <v>121090.08</v>
      </c>
      <c r="D621" s="122">
        <v>300000</v>
      </c>
      <c r="E621" s="122">
        <v>258882.24</v>
      </c>
      <c r="F621" s="308">
        <f t="shared" si="16"/>
        <v>213.79310344827584</v>
      </c>
      <c r="G621" s="308">
        <f t="shared" si="17"/>
        <v>86.29408</v>
      </c>
    </row>
    <row r="622" spans="1:7" ht="12.75">
      <c r="A622" s="121" t="s">
        <v>259</v>
      </c>
      <c r="B622" s="121" t="s">
        <v>432</v>
      </c>
      <c r="C622" s="122">
        <v>121090.08</v>
      </c>
      <c r="D622" s="122">
        <v>300000</v>
      </c>
      <c r="E622" s="122">
        <v>258882.24</v>
      </c>
      <c r="F622" s="308">
        <f t="shared" si="16"/>
        <v>213.79310344827584</v>
      </c>
      <c r="G622" s="308">
        <f t="shared" si="17"/>
        <v>86.29408</v>
      </c>
    </row>
    <row r="623" spans="1:7" ht="12.75">
      <c r="A623" s="123" t="s">
        <v>263</v>
      </c>
      <c r="B623" s="123" t="s">
        <v>486</v>
      </c>
      <c r="C623" s="124">
        <v>121090.08</v>
      </c>
      <c r="D623" s="123"/>
      <c r="E623" s="124">
        <v>258882.24</v>
      </c>
      <c r="F623" s="309">
        <f t="shared" si="16"/>
        <v>213.79310344827584</v>
      </c>
      <c r="G623" s="309"/>
    </row>
    <row r="624" spans="1:7" ht="12.75">
      <c r="A624" s="118" t="s">
        <v>547</v>
      </c>
      <c r="B624" s="118"/>
      <c r="C624" s="119">
        <v>0</v>
      </c>
      <c r="D624" s="119">
        <v>5000</v>
      </c>
      <c r="E624" s="119">
        <v>0</v>
      </c>
      <c r="F624" s="176"/>
      <c r="G624" s="176">
        <f t="shared" si="17"/>
        <v>0</v>
      </c>
    </row>
    <row r="625" spans="1:7" ht="25.5">
      <c r="A625" s="121" t="s">
        <v>257</v>
      </c>
      <c r="B625" s="127" t="s">
        <v>431</v>
      </c>
      <c r="C625" s="122">
        <v>0</v>
      </c>
      <c r="D625" s="122">
        <v>5000</v>
      </c>
      <c r="E625" s="122">
        <v>0</v>
      </c>
      <c r="F625" s="308"/>
      <c r="G625" s="308">
        <f t="shared" si="17"/>
        <v>0</v>
      </c>
    </row>
    <row r="626" spans="1:7" ht="12.75">
      <c r="A626" s="121" t="s">
        <v>259</v>
      </c>
      <c r="B626" s="121" t="s">
        <v>432</v>
      </c>
      <c r="C626" s="122">
        <v>0</v>
      </c>
      <c r="D626" s="122">
        <v>5000</v>
      </c>
      <c r="E626" s="122">
        <v>0</v>
      </c>
      <c r="F626" s="308"/>
      <c r="G626" s="308">
        <f t="shared" si="17"/>
        <v>0</v>
      </c>
    </row>
    <row r="627" spans="1:7" ht="12.75">
      <c r="A627" s="118" t="s">
        <v>548</v>
      </c>
      <c r="B627" s="118"/>
      <c r="C627" s="119">
        <v>118752</v>
      </c>
      <c r="D627" s="119">
        <v>205000</v>
      </c>
      <c r="E627" s="119">
        <v>109896</v>
      </c>
      <c r="F627" s="176">
        <f t="shared" si="16"/>
        <v>92.5424413904608</v>
      </c>
      <c r="G627" s="176">
        <f t="shared" si="17"/>
        <v>53.60780487804878</v>
      </c>
    </row>
    <row r="628" spans="1:7" ht="25.5">
      <c r="A628" s="121" t="s">
        <v>257</v>
      </c>
      <c r="B628" s="127" t="s">
        <v>431</v>
      </c>
      <c r="C628" s="122">
        <v>118752</v>
      </c>
      <c r="D628" s="122">
        <v>205000</v>
      </c>
      <c r="E628" s="122">
        <v>109896</v>
      </c>
      <c r="F628" s="308">
        <f t="shared" si="16"/>
        <v>92.5424413904608</v>
      </c>
      <c r="G628" s="308">
        <f t="shared" si="17"/>
        <v>53.60780487804878</v>
      </c>
    </row>
    <row r="629" spans="1:7" ht="12.75">
      <c r="A629" s="121" t="s">
        <v>259</v>
      </c>
      <c r="B629" s="121" t="s">
        <v>432</v>
      </c>
      <c r="C629" s="122">
        <v>118752</v>
      </c>
      <c r="D629" s="122">
        <v>205000</v>
      </c>
      <c r="E629" s="122">
        <v>109896</v>
      </c>
      <c r="F629" s="308">
        <f t="shared" si="16"/>
        <v>92.5424413904608</v>
      </c>
      <c r="G629" s="308">
        <f t="shared" si="17"/>
        <v>53.60780487804878</v>
      </c>
    </row>
    <row r="630" spans="1:7" ht="12.75">
      <c r="A630" s="123" t="s">
        <v>263</v>
      </c>
      <c r="B630" s="123" t="s">
        <v>486</v>
      </c>
      <c r="C630" s="124">
        <v>118752</v>
      </c>
      <c r="D630" s="123"/>
      <c r="E630" s="124">
        <v>109896</v>
      </c>
      <c r="F630" s="309">
        <f t="shared" si="16"/>
        <v>92.5424413904608</v>
      </c>
      <c r="G630" s="309"/>
    </row>
    <row r="631" spans="1:7" ht="12.75">
      <c r="A631" s="116" t="s">
        <v>549</v>
      </c>
      <c r="B631" s="116"/>
      <c r="C631" s="117">
        <v>8087.75</v>
      </c>
      <c r="D631" s="117">
        <v>20000</v>
      </c>
      <c r="E631" s="117">
        <v>8584.38</v>
      </c>
      <c r="F631" s="175">
        <f t="shared" si="16"/>
        <v>106.14052115854223</v>
      </c>
      <c r="G631" s="175">
        <f t="shared" si="17"/>
        <v>42.921899999999994</v>
      </c>
    </row>
    <row r="632" spans="1:7" ht="12.75">
      <c r="A632" s="118" t="s">
        <v>550</v>
      </c>
      <c r="B632" s="118"/>
      <c r="C632" s="119">
        <v>8087.75</v>
      </c>
      <c r="D632" s="119">
        <v>20000</v>
      </c>
      <c r="E632" s="119">
        <v>8584.38</v>
      </c>
      <c r="F632" s="176">
        <f t="shared" si="16"/>
        <v>106.14052115854223</v>
      </c>
      <c r="G632" s="176">
        <f t="shared" si="17"/>
        <v>42.921899999999994</v>
      </c>
    </row>
    <row r="633" spans="1:7" ht="25.5">
      <c r="A633" s="121" t="s">
        <v>257</v>
      </c>
      <c r="B633" s="127" t="s">
        <v>431</v>
      </c>
      <c r="C633" s="122">
        <v>8087.75</v>
      </c>
      <c r="D633" s="122">
        <v>20000</v>
      </c>
      <c r="E633" s="122">
        <v>8584.38</v>
      </c>
      <c r="F633" s="308">
        <f t="shared" si="16"/>
        <v>106.14052115854223</v>
      </c>
      <c r="G633" s="308">
        <f t="shared" si="17"/>
        <v>42.921899999999994</v>
      </c>
    </row>
    <row r="634" spans="1:7" ht="12.75">
      <c r="A634" s="121" t="s">
        <v>259</v>
      </c>
      <c r="B634" s="121" t="s">
        <v>432</v>
      </c>
      <c r="C634" s="122">
        <v>8087.75</v>
      </c>
      <c r="D634" s="122">
        <v>20000</v>
      </c>
      <c r="E634" s="122">
        <v>8584.38</v>
      </c>
      <c r="F634" s="308">
        <f t="shared" si="16"/>
        <v>106.14052115854223</v>
      </c>
      <c r="G634" s="308">
        <f t="shared" si="17"/>
        <v>42.921899999999994</v>
      </c>
    </row>
    <row r="635" spans="1:7" ht="12.75">
      <c r="A635" s="123" t="s">
        <v>263</v>
      </c>
      <c r="B635" s="123" t="s">
        <v>486</v>
      </c>
      <c r="C635" s="124">
        <v>8087.75</v>
      </c>
      <c r="D635" s="123"/>
      <c r="E635" s="124">
        <v>8584.38</v>
      </c>
      <c r="F635" s="309">
        <f t="shared" si="16"/>
        <v>106.14052115854223</v>
      </c>
      <c r="G635" s="309"/>
    </row>
    <row r="636" spans="1:7" ht="12.75">
      <c r="A636" s="162" t="s">
        <v>551</v>
      </c>
      <c r="B636" s="116"/>
      <c r="C636" s="117">
        <v>84998</v>
      </c>
      <c r="D636" s="117">
        <v>0</v>
      </c>
      <c r="E636" s="117">
        <v>0</v>
      </c>
      <c r="F636" s="175">
        <f t="shared" si="16"/>
        <v>0</v>
      </c>
      <c r="G636" s="175"/>
    </row>
    <row r="637" spans="1:7" ht="12.75">
      <c r="A637" s="118" t="s">
        <v>552</v>
      </c>
      <c r="B637" s="118"/>
      <c r="C637" s="119">
        <v>49998</v>
      </c>
      <c r="D637" s="119">
        <v>0</v>
      </c>
      <c r="E637" s="119">
        <v>0</v>
      </c>
      <c r="F637" s="176">
        <f t="shared" si="16"/>
        <v>0</v>
      </c>
      <c r="G637" s="176"/>
    </row>
    <row r="638" spans="1:7" ht="12.75">
      <c r="A638" s="121" t="s">
        <v>265</v>
      </c>
      <c r="B638" s="121" t="s">
        <v>433</v>
      </c>
      <c r="C638" s="122">
        <v>49998</v>
      </c>
      <c r="D638" s="122">
        <v>0</v>
      </c>
      <c r="E638" s="122">
        <v>0</v>
      </c>
      <c r="F638" s="308">
        <f t="shared" si="16"/>
        <v>0</v>
      </c>
      <c r="G638" s="308"/>
    </row>
    <row r="639" spans="1:7" ht="12.75">
      <c r="A639" s="121" t="s">
        <v>267</v>
      </c>
      <c r="B639" s="121" t="s">
        <v>434</v>
      </c>
      <c r="C639" s="122">
        <v>49998</v>
      </c>
      <c r="D639" s="122">
        <v>0</v>
      </c>
      <c r="E639" s="122">
        <v>0</v>
      </c>
      <c r="F639" s="308">
        <f t="shared" si="16"/>
        <v>0</v>
      </c>
      <c r="G639" s="308"/>
    </row>
    <row r="640" spans="1:7" ht="12.75">
      <c r="A640" s="123" t="s">
        <v>268</v>
      </c>
      <c r="B640" s="123" t="s">
        <v>435</v>
      </c>
      <c r="C640" s="124">
        <v>49998</v>
      </c>
      <c r="D640" s="123"/>
      <c r="E640" s="124">
        <v>0</v>
      </c>
      <c r="F640" s="309">
        <f aca="true" t="shared" si="18" ref="F640:F697">SUM(E640/C640*100)</f>
        <v>0</v>
      </c>
      <c r="G640" s="309"/>
    </row>
    <row r="641" spans="1:7" ht="12.75">
      <c r="A641" s="118" t="s">
        <v>553</v>
      </c>
      <c r="B641" s="118"/>
      <c r="C641" s="119">
        <v>25000</v>
      </c>
      <c r="D641" s="119">
        <v>0</v>
      </c>
      <c r="E641" s="119">
        <v>0</v>
      </c>
      <c r="F641" s="176">
        <f t="shared" si="18"/>
        <v>0</v>
      </c>
      <c r="G641" s="176"/>
    </row>
    <row r="642" spans="1:7" ht="12.75">
      <c r="A642" s="121" t="s">
        <v>265</v>
      </c>
      <c r="B642" s="121" t="s">
        <v>433</v>
      </c>
      <c r="C642" s="122">
        <v>25000</v>
      </c>
      <c r="D642" s="122">
        <v>0</v>
      </c>
      <c r="E642" s="122">
        <v>0</v>
      </c>
      <c r="F642" s="308">
        <f t="shared" si="18"/>
        <v>0</v>
      </c>
      <c r="G642" s="308"/>
    </row>
    <row r="643" spans="1:7" ht="12.75">
      <c r="A643" s="121" t="s">
        <v>267</v>
      </c>
      <c r="B643" s="121" t="s">
        <v>434</v>
      </c>
      <c r="C643" s="122">
        <v>25000</v>
      </c>
      <c r="D643" s="122">
        <v>0</v>
      </c>
      <c r="E643" s="122">
        <v>0</v>
      </c>
      <c r="F643" s="308">
        <f t="shared" si="18"/>
        <v>0</v>
      </c>
      <c r="G643" s="308"/>
    </row>
    <row r="644" spans="1:7" ht="12.75">
      <c r="A644" s="123" t="s">
        <v>268</v>
      </c>
      <c r="B644" s="123" t="s">
        <v>435</v>
      </c>
      <c r="C644" s="124">
        <v>25000</v>
      </c>
      <c r="D644" s="123"/>
      <c r="E644" s="124">
        <v>0</v>
      </c>
      <c r="F644" s="309">
        <f t="shared" si="18"/>
        <v>0</v>
      </c>
      <c r="G644" s="309"/>
    </row>
    <row r="645" spans="1:7" ht="12.75">
      <c r="A645" s="118" t="s">
        <v>554</v>
      </c>
      <c r="B645" s="118"/>
      <c r="C645" s="119">
        <v>10000</v>
      </c>
      <c r="D645" s="119">
        <v>0</v>
      </c>
      <c r="E645" s="119">
        <v>0</v>
      </c>
      <c r="F645" s="176">
        <f t="shared" si="18"/>
        <v>0</v>
      </c>
      <c r="G645" s="176"/>
    </row>
    <row r="646" spans="1:7" ht="12.75">
      <c r="A646" s="121" t="s">
        <v>265</v>
      </c>
      <c r="B646" s="121" t="s">
        <v>433</v>
      </c>
      <c r="C646" s="122">
        <v>10000</v>
      </c>
      <c r="D646" s="122">
        <v>0</v>
      </c>
      <c r="E646" s="122">
        <v>0</v>
      </c>
      <c r="F646" s="308">
        <f t="shared" si="18"/>
        <v>0</v>
      </c>
      <c r="G646" s="308"/>
    </row>
    <row r="647" spans="1:7" ht="12.75">
      <c r="A647" s="121" t="s">
        <v>267</v>
      </c>
      <c r="B647" s="121" t="s">
        <v>434</v>
      </c>
      <c r="C647" s="122">
        <v>10000</v>
      </c>
      <c r="D647" s="122">
        <v>0</v>
      </c>
      <c r="E647" s="122">
        <v>0</v>
      </c>
      <c r="F647" s="308">
        <f t="shared" si="18"/>
        <v>0</v>
      </c>
      <c r="G647" s="308"/>
    </row>
    <row r="648" spans="1:7" ht="12.75">
      <c r="A648" s="123" t="s">
        <v>268</v>
      </c>
      <c r="B648" s="123" t="s">
        <v>435</v>
      </c>
      <c r="C648" s="124">
        <v>10000</v>
      </c>
      <c r="D648" s="123"/>
      <c r="E648" s="124">
        <v>0</v>
      </c>
      <c r="F648" s="309">
        <f t="shared" si="18"/>
        <v>0</v>
      </c>
      <c r="G648" s="309"/>
    </row>
    <row r="649" spans="1:7" ht="12.75">
      <c r="A649" s="162" t="s">
        <v>555</v>
      </c>
      <c r="B649" s="116"/>
      <c r="C649" s="117">
        <v>101494</v>
      </c>
      <c r="D649" s="117">
        <v>450000</v>
      </c>
      <c r="E649" s="117">
        <v>186322</v>
      </c>
      <c r="F649" s="175">
        <f t="shared" si="18"/>
        <v>183.57932488620017</v>
      </c>
      <c r="G649" s="175">
        <f>SUM(E649/D649*100)</f>
        <v>41.40488888888889</v>
      </c>
    </row>
    <row r="650" spans="1:7" ht="12.75">
      <c r="A650" s="118" t="s">
        <v>556</v>
      </c>
      <c r="B650" s="118"/>
      <c r="C650" s="119">
        <v>20000</v>
      </c>
      <c r="D650" s="119">
        <v>0</v>
      </c>
      <c r="E650" s="119">
        <v>0</v>
      </c>
      <c r="F650" s="176">
        <f t="shared" si="18"/>
        <v>0</v>
      </c>
      <c r="G650" s="176"/>
    </row>
    <row r="651" spans="1:7" ht="12.75">
      <c r="A651" s="121" t="s">
        <v>265</v>
      </c>
      <c r="B651" s="121" t="s">
        <v>433</v>
      </c>
      <c r="C651" s="122">
        <v>20000</v>
      </c>
      <c r="D651" s="122">
        <v>0</v>
      </c>
      <c r="E651" s="122">
        <v>0</v>
      </c>
      <c r="F651" s="308">
        <f t="shared" si="18"/>
        <v>0</v>
      </c>
      <c r="G651" s="308"/>
    </row>
    <row r="652" spans="1:7" ht="12.75">
      <c r="A652" s="121" t="s">
        <v>267</v>
      </c>
      <c r="B652" s="121" t="s">
        <v>434</v>
      </c>
      <c r="C652" s="122">
        <v>20000</v>
      </c>
      <c r="D652" s="122">
        <v>0</v>
      </c>
      <c r="E652" s="122">
        <v>0</v>
      </c>
      <c r="F652" s="308">
        <f t="shared" si="18"/>
        <v>0</v>
      </c>
      <c r="G652" s="308"/>
    </row>
    <row r="653" spans="1:7" ht="12.75">
      <c r="A653" s="123" t="s">
        <v>268</v>
      </c>
      <c r="B653" s="123" t="s">
        <v>435</v>
      </c>
      <c r="C653" s="124">
        <v>20000</v>
      </c>
      <c r="D653" s="123"/>
      <c r="E653" s="124">
        <v>0</v>
      </c>
      <c r="F653" s="309">
        <f t="shared" si="18"/>
        <v>0</v>
      </c>
      <c r="G653" s="309"/>
    </row>
    <row r="654" spans="1:7" ht="12.75">
      <c r="A654" s="118" t="s">
        <v>557</v>
      </c>
      <c r="B654" s="118"/>
      <c r="C654" s="119">
        <v>15000</v>
      </c>
      <c r="D654" s="119">
        <v>0</v>
      </c>
      <c r="E654" s="119">
        <v>0</v>
      </c>
      <c r="F654" s="176">
        <f t="shared" si="18"/>
        <v>0</v>
      </c>
      <c r="G654" s="176"/>
    </row>
    <row r="655" spans="1:7" ht="12.75">
      <c r="A655" s="121" t="s">
        <v>265</v>
      </c>
      <c r="B655" s="121" t="s">
        <v>433</v>
      </c>
      <c r="C655" s="122">
        <v>15000</v>
      </c>
      <c r="D655" s="122">
        <v>0</v>
      </c>
      <c r="E655" s="122">
        <v>0</v>
      </c>
      <c r="F655" s="308">
        <f t="shared" si="18"/>
        <v>0</v>
      </c>
      <c r="G655" s="308"/>
    </row>
    <row r="656" spans="1:7" ht="12.75">
      <c r="A656" s="121" t="s">
        <v>267</v>
      </c>
      <c r="B656" s="121" t="s">
        <v>434</v>
      </c>
      <c r="C656" s="122">
        <v>15000</v>
      </c>
      <c r="D656" s="122">
        <v>0</v>
      </c>
      <c r="E656" s="122">
        <v>0</v>
      </c>
      <c r="F656" s="308">
        <f t="shared" si="18"/>
        <v>0</v>
      </c>
      <c r="G656" s="308"/>
    </row>
    <row r="657" spans="1:7" ht="12.75">
      <c r="A657" s="123" t="s">
        <v>268</v>
      </c>
      <c r="B657" s="123" t="s">
        <v>435</v>
      </c>
      <c r="C657" s="124">
        <v>15000</v>
      </c>
      <c r="D657" s="123"/>
      <c r="E657" s="124">
        <v>0</v>
      </c>
      <c r="F657" s="309">
        <f t="shared" si="18"/>
        <v>0</v>
      </c>
      <c r="G657" s="309"/>
    </row>
    <row r="658" spans="1:7" ht="12.75">
      <c r="A658" s="118" t="s">
        <v>558</v>
      </c>
      <c r="B658" s="118"/>
      <c r="C658" s="119">
        <v>19998</v>
      </c>
      <c r="D658" s="119">
        <v>0</v>
      </c>
      <c r="E658" s="119">
        <v>0</v>
      </c>
      <c r="F658" s="176">
        <f t="shared" si="18"/>
        <v>0</v>
      </c>
      <c r="G658" s="176"/>
    </row>
    <row r="659" spans="1:7" ht="12.75">
      <c r="A659" s="121" t="s">
        <v>265</v>
      </c>
      <c r="B659" s="121" t="s">
        <v>433</v>
      </c>
      <c r="C659" s="122">
        <v>19998</v>
      </c>
      <c r="D659" s="122">
        <v>0</v>
      </c>
      <c r="E659" s="122">
        <v>0</v>
      </c>
      <c r="F659" s="308">
        <f t="shared" si="18"/>
        <v>0</v>
      </c>
      <c r="G659" s="308"/>
    </row>
    <row r="660" spans="1:7" ht="12.75">
      <c r="A660" s="121" t="s">
        <v>267</v>
      </c>
      <c r="B660" s="121" t="s">
        <v>434</v>
      </c>
      <c r="C660" s="122">
        <v>19998</v>
      </c>
      <c r="D660" s="122">
        <v>0</v>
      </c>
      <c r="E660" s="122">
        <v>0</v>
      </c>
      <c r="F660" s="308">
        <f t="shared" si="18"/>
        <v>0</v>
      </c>
      <c r="G660" s="308"/>
    </row>
    <row r="661" spans="1:7" ht="12.75">
      <c r="A661" s="123" t="s">
        <v>268</v>
      </c>
      <c r="B661" s="123" t="s">
        <v>435</v>
      </c>
      <c r="C661" s="124">
        <v>19998</v>
      </c>
      <c r="D661" s="123"/>
      <c r="E661" s="124">
        <v>0</v>
      </c>
      <c r="F661" s="309">
        <f t="shared" si="18"/>
        <v>0</v>
      </c>
      <c r="G661" s="309"/>
    </row>
    <row r="662" spans="1:7" ht="12.75">
      <c r="A662" s="118" t="s">
        <v>559</v>
      </c>
      <c r="B662" s="118"/>
      <c r="C662" s="119">
        <v>5000</v>
      </c>
      <c r="D662" s="119">
        <v>0</v>
      </c>
      <c r="E662" s="119">
        <v>0</v>
      </c>
      <c r="F662" s="176">
        <f t="shared" si="18"/>
        <v>0</v>
      </c>
      <c r="G662" s="176"/>
    </row>
    <row r="663" spans="1:7" ht="12.75">
      <c r="A663" s="121" t="s">
        <v>265</v>
      </c>
      <c r="B663" s="121" t="s">
        <v>433</v>
      </c>
      <c r="C663" s="122">
        <v>5000</v>
      </c>
      <c r="D663" s="122">
        <v>0</v>
      </c>
      <c r="E663" s="122">
        <v>0</v>
      </c>
      <c r="F663" s="308">
        <f t="shared" si="18"/>
        <v>0</v>
      </c>
      <c r="G663" s="308"/>
    </row>
    <row r="664" spans="1:7" ht="12.75">
      <c r="A664" s="121" t="s">
        <v>267</v>
      </c>
      <c r="B664" s="121" t="s">
        <v>434</v>
      </c>
      <c r="C664" s="122">
        <v>5000</v>
      </c>
      <c r="D664" s="122">
        <v>0</v>
      </c>
      <c r="E664" s="122">
        <v>0</v>
      </c>
      <c r="F664" s="308">
        <f t="shared" si="18"/>
        <v>0</v>
      </c>
      <c r="G664" s="308"/>
    </row>
    <row r="665" spans="1:7" ht="12.75">
      <c r="A665" s="123" t="s">
        <v>268</v>
      </c>
      <c r="B665" s="123" t="s">
        <v>435</v>
      </c>
      <c r="C665" s="124">
        <v>5000</v>
      </c>
      <c r="D665" s="123"/>
      <c r="E665" s="124">
        <v>0</v>
      </c>
      <c r="F665" s="309">
        <f t="shared" si="18"/>
        <v>0</v>
      </c>
      <c r="G665" s="309"/>
    </row>
    <row r="666" spans="1:7" ht="12.75">
      <c r="A666" s="118" t="s">
        <v>560</v>
      </c>
      <c r="B666" s="118"/>
      <c r="C666" s="119">
        <v>38996</v>
      </c>
      <c r="D666" s="119">
        <v>0</v>
      </c>
      <c r="E666" s="119">
        <v>0</v>
      </c>
      <c r="F666" s="176">
        <f t="shared" si="18"/>
        <v>0</v>
      </c>
      <c r="G666" s="176"/>
    </row>
    <row r="667" spans="1:7" ht="12.75">
      <c r="A667" s="121" t="s">
        <v>265</v>
      </c>
      <c r="B667" s="121" t="s">
        <v>433</v>
      </c>
      <c r="C667" s="122">
        <v>38996</v>
      </c>
      <c r="D667" s="122">
        <v>0</v>
      </c>
      <c r="E667" s="122">
        <v>0</v>
      </c>
      <c r="F667" s="308">
        <f t="shared" si="18"/>
        <v>0</v>
      </c>
      <c r="G667" s="308"/>
    </row>
    <row r="668" spans="1:7" ht="12.75">
      <c r="A668" s="121" t="s">
        <v>267</v>
      </c>
      <c r="B668" s="121" t="s">
        <v>434</v>
      </c>
      <c r="C668" s="122">
        <v>38996</v>
      </c>
      <c r="D668" s="122">
        <v>0</v>
      </c>
      <c r="E668" s="122">
        <v>0</v>
      </c>
      <c r="F668" s="308">
        <f t="shared" si="18"/>
        <v>0</v>
      </c>
      <c r="G668" s="308"/>
    </row>
    <row r="669" spans="1:7" ht="12.75">
      <c r="A669" s="123" t="s">
        <v>268</v>
      </c>
      <c r="B669" s="123" t="s">
        <v>435</v>
      </c>
      <c r="C669" s="124">
        <v>38996</v>
      </c>
      <c r="D669" s="123"/>
      <c r="E669" s="124">
        <v>0</v>
      </c>
      <c r="F669" s="309">
        <f t="shared" si="18"/>
        <v>0</v>
      </c>
      <c r="G669" s="309"/>
    </row>
    <row r="670" spans="1:7" ht="12.75">
      <c r="A670" s="118" t="s">
        <v>561</v>
      </c>
      <c r="B670" s="118"/>
      <c r="C670" s="119">
        <v>2500</v>
      </c>
      <c r="D670" s="119">
        <v>0</v>
      </c>
      <c r="E670" s="119">
        <v>0</v>
      </c>
      <c r="F670" s="176">
        <f t="shared" si="18"/>
        <v>0</v>
      </c>
      <c r="G670" s="176"/>
    </row>
    <row r="671" spans="1:7" ht="12.75">
      <c r="A671" s="121" t="s">
        <v>265</v>
      </c>
      <c r="B671" s="121" t="s">
        <v>433</v>
      </c>
      <c r="C671" s="122">
        <v>2500</v>
      </c>
      <c r="D671" s="122">
        <v>0</v>
      </c>
      <c r="E671" s="122">
        <v>0</v>
      </c>
      <c r="F671" s="308">
        <f t="shared" si="18"/>
        <v>0</v>
      </c>
      <c r="G671" s="308"/>
    </row>
    <row r="672" spans="1:7" ht="12.75">
      <c r="A672" s="121" t="s">
        <v>267</v>
      </c>
      <c r="B672" s="121" t="s">
        <v>434</v>
      </c>
      <c r="C672" s="122">
        <v>2500</v>
      </c>
      <c r="D672" s="122">
        <v>0</v>
      </c>
      <c r="E672" s="122">
        <v>0</v>
      </c>
      <c r="F672" s="308">
        <f t="shared" si="18"/>
        <v>0</v>
      </c>
      <c r="G672" s="308"/>
    </row>
    <row r="673" spans="1:7" ht="12.75">
      <c r="A673" s="123" t="s">
        <v>268</v>
      </c>
      <c r="B673" s="123" t="s">
        <v>435</v>
      </c>
      <c r="C673" s="124">
        <v>2500</v>
      </c>
      <c r="D673" s="123"/>
      <c r="E673" s="124">
        <v>0</v>
      </c>
      <c r="F673" s="309">
        <f t="shared" si="18"/>
        <v>0</v>
      </c>
      <c r="G673" s="309"/>
    </row>
    <row r="674" spans="1:7" ht="12.75">
      <c r="A674" s="118" t="s">
        <v>562</v>
      </c>
      <c r="B674" s="118"/>
      <c r="C674" s="119">
        <v>0</v>
      </c>
      <c r="D674" s="119">
        <v>450000</v>
      </c>
      <c r="E674" s="119">
        <v>186322</v>
      </c>
      <c r="F674" s="176"/>
      <c r="G674" s="176">
        <f>SUM(E674/D674*100)</f>
        <v>41.40488888888889</v>
      </c>
    </row>
    <row r="675" spans="1:7" ht="12.75">
      <c r="A675" s="121" t="s">
        <v>265</v>
      </c>
      <c r="B675" s="121" t="s">
        <v>433</v>
      </c>
      <c r="C675" s="122">
        <v>0</v>
      </c>
      <c r="D675" s="122">
        <v>450000</v>
      </c>
      <c r="E675" s="122">
        <v>186322</v>
      </c>
      <c r="F675" s="308"/>
      <c r="G675" s="308">
        <f>SUM(E675/D675*100)</f>
        <v>41.40488888888889</v>
      </c>
    </row>
    <row r="676" spans="1:7" ht="12.75">
      <c r="A676" s="121" t="s">
        <v>267</v>
      </c>
      <c r="B676" s="121" t="s">
        <v>434</v>
      </c>
      <c r="C676" s="122">
        <v>0</v>
      </c>
      <c r="D676" s="122">
        <v>450000</v>
      </c>
      <c r="E676" s="122">
        <v>186322</v>
      </c>
      <c r="F676" s="308"/>
      <c r="G676" s="308">
        <f>SUM(E676/D676*100)</f>
        <v>41.40488888888889</v>
      </c>
    </row>
    <row r="677" spans="1:7" ht="12.75">
      <c r="A677" s="123" t="s">
        <v>268</v>
      </c>
      <c r="B677" s="123" t="s">
        <v>435</v>
      </c>
      <c r="C677" s="124">
        <v>0</v>
      </c>
      <c r="D677" s="123"/>
      <c r="E677" s="124">
        <v>186322</v>
      </c>
      <c r="F677" s="309"/>
      <c r="G677" s="309"/>
    </row>
    <row r="678" spans="1:7" ht="12.75">
      <c r="A678" s="116" t="s">
        <v>563</v>
      </c>
      <c r="B678" s="116"/>
      <c r="C678" s="117">
        <v>8983.8</v>
      </c>
      <c r="D678" s="117">
        <v>30000</v>
      </c>
      <c r="E678" s="117">
        <v>2633.4</v>
      </c>
      <c r="F678" s="175">
        <f t="shared" si="18"/>
        <v>29.312762973352037</v>
      </c>
      <c r="G678" s="175">
        <f>SUM(E678/D678*100)</f>
        <v>8.778</v>
      </c>
    </row>
    <row r="679" spans="1:7" ht="12.75">
      <c r="A679" s="118" t="s">
        <v>564</v>
      </c>
      <c r="B679" s="118"/>
      <c r="C679" s="119">
        <v>8983.8</v>
      </c>
      <c r="D679" s="119">
        <v>30000</v>
      </c>
      <c r="E679" s="119">
        <v>2633.4</v>
      </c>
      <c r="F679" s="176">
        <f t="shared" si="18"/>
        <v>29.312762973352037</v>
      </c>
      <c r="G679" s="176">
        <f>SUM(E679/D679*100)</f>
        <v>8.778</v>
      </c>
    </row>
    <row r="680" spans="1:7" ht="25.5">
      <c r="A680" s="121" t="s">
        <v>257</v>
      </c>
      <c r="B680" s="127" t="s">
        <v>431</v>
      </c>
      <c r="C680" s="122">
        <v>1483.8</v>
      </c>
      <c r="D680" s="122">
        <v>30000</v>
      </c>
      <c r="E680" s="122">
        <v>2633.4</v>
      </c>
      <c r="F680" s="308">
        <f t="shared" si="18"/>
        <v>177.4767488879903</v>
      </c>
      <c r="G680" s="308">
        <f>SUM(E680/D680*100)</f>
        <v>8.778</v>
      </c>
    </row>
    <row r="681" spans="1:7" ht="12.75">
      <c r="A681" s="121" t="s">
        <v>259</v>
      </c>
      <c r="B681" s="121" t="s">
        <v>432</v>
      </c>
      <c r="C681" s="122">
        <v>1483.8</v>
      </c>
      <c r="D681" s="122">
        <v>30000</v>
      </c>
      <c r="E681" s="122">
        <v>2633.4</v>
      </c>
      <c r="F681" s="308">
        <f t="shared" si="18"/>
        <v>177.4767488879903</v>
      </c>
      <c r="G681" s="308">
        <f>SUM(E681/D681*100)</f>
        <v>8.778</v>
      </c>
    </row>
    <row r="682" spans="1:7" ht="12.75">
      <c r="A682" s="123" t="s">
        <v>263</v>
      </c>
      <c r="B682" s="123" t="s">
        <v>486</v>
      </c>
      <c r="C682" s="124">
        <v>1483.8</v>
      </c>
      <c r="D682" s="123"/>
      <c r="E682" s="124">
        <v>2633.4</v>
      </c>
      <c r="F682" s="309">
        <f t="shared" si="18"/>
        <v>177.4767488879903</v>
      </c>
      <c r="G682" s="310"/>
    </row>
    <row r="683" spans="1:7" ht="12.75">
      <c r="A683" s="121" t="s">
        <v>265</v>
      </c>
      <c r="B683" s="121" t="s">
        <v>433</v>
      </c>
      <c r="C683" s="122">
        <v>7500</v>
      </c>
      <c r="D683" s="122">
        <v>0</v>
      </c>
      <c r="E683" s="122">
        <v>0</v>
      </c>
      <c r="F683" s="308">
        <f t="shared" si="18"/>
        <v>0</v>
      </c>
      <c r="G683" s="308"/>
    </row>
    <row r="684" spans="1:7" ht="12.75">
      <c r="A684" s="121" t="s">
        <v>267</v>
      </c>
      <c r="B684" s="121" t="s">
        <v>434</v>
      </c>
      <c r="C684" s="122">
        <v>7500</v>
      </c>
      <c r="D684" s="122">
        <v>0</v>
      </c>
      <c r="E684" s="122">
        <v>0</v>
      </c>
      <c r="F684" s="308">
        <f t="shared" si="18"/>
        <v>0</v>
      </c>
      <c r="G684" s="308"/>
    </row>
    <row r="685" spans="1:7" ht="12.75">
      <c r="A685" s="123" t="s">
        <v>268</v>
      </c>
      <c r="B685" s="123" t="s">
        <v>435</v>
      </c>
      <c r="C685" s="124">
        <v>7500</v>
      </c>
      <c r="D685" s="123"/>
      <c r="E685" s="124">
        <v>0</v>
      </c>
      <c r="F685" s="309">
        <f t="shared" si="18"/>
        <v>0</v>
      </c>
      <c r="G685" s="309"/>
    </row>
    <row r="686" spans="1:7" ht="12.75">
      <c r="A686" s="116" t="s">
        <v>565</v>
      </c>
      <c r="B686" s="116"/>
      <c r="C686" s="117">
        <v>750000</v>
      </c>
      <c r="D686" s="117">
        <v>1500000</v>
      </c>
      <c r="E686" s="117">
        <v>765000</v>
      </c>
      <c r="F686" s="175">
        <f t="shared" si="18"/>
        <v>102</v>
      </c>
      <c r="G686" s="175">
        <f>SUM(E686/D686*100)</f>
        <v>51</v>
      </c>
    </row>
    <row r="687" spans="1:7" ht="12.75">
      <c r="A687" s="118" t="s">
        <v>566</v>
      </c>
      <c r="B687" s="118"/>
      <c r="C687" s="119">
        <v>750000</v>
      </c>
      <c r="D687" s="119">
        <v>1500000</v>
      </c>
      <c r="E687" s="119">
        <v>765000</v>
      </c>
      <c r="F687" s="176">
        <f t="shared" si="18"/>
        <v>102</v>
      </c>
      <c r="G687" s="176">
        <f>SUM(E687/D687*100)</f>
        <v>51</v>
      </c>
    </row>
    <row r="688" spans="1:7" ht="12.75">
      <c r="A688" s="121" t="s">
        <v>265</v>
      </c>
      <c r="B688" s="121" t="s">
        <v>433</v>
      </c>
      <c r="C688" s="122">
        <v>750000</v>
      </c>
      <c r="D688" s="122">
        <v>1500000</v>
      </c>
      <c r="E688" s="122">
        <v>765000</v>
      </c>
      <c r="F688" s="308">
        <f t="shared" si="18"/>
        <v>102</v>
      </c>
      <c r="G688" s="308">
        <f>SUM(E688/D688*100)</f>
        <v>51</v>
      </c>
    </row>
    <row r="689" spans="1:7" ht="12.75">
      <c r="A689" s="121" t="s">
        <v>267</v>
      </c>
      <c r="B689" s="121" t="s">
        <v>434</v>
      </c>
      <c r="C689" s="122">
        <v>750000</v>
      </c>
      <c r="D689" s="122">
        <v>1500000</v>
      </c>
      <c r="E689" s="122">
        <v>765000</v>
      </c>
      <c r="F689" s="308">
        <f t="shared" si="18"/>
        <v>102</v>
      </c>
      <c r="G689" s="308">
        <f>SUM(E689/D689*100)</f>
        <v>51</v>
      </c>
    </row>
    <row r="690" spans="1:7" ht="12.75">
      <c r="A690" s="123" t="s">
        <v>268</v>
      </c>
      <c r="B690" s="123" t="s">
        <v>435</v>
      </c>
      <c r="C690" s="124">
        <v>750000</v>
      </c>
      <c r="D690" s="123"/>
      <c r="E690" s="124">
        <v>765000</v>
      </c>
      <c r="F690" s="309">
        <f t="shared" si="18"/>
        <v>102</v>
      </c>
      <c r="G690" s="309"/>
    </row>
    <row r="691" spans="1:7" ht="12.75">
      <c r="A691" s="116" t="s">
        <v>567</v>
      </c>
      <c r="B691" s="116"/>
      <c r="C691" s="117">
        <v>3755.63</v>
      </c>
      <c r="D691" s="117">
        <v>200000</v>
      </c>
      <c r="E691" s="117">
        <v>7699</v>
      </c>
      <c r="F691" s="175">
        <f t="shared" si="18"/>
        <v>204.99889499231818</v>
      </c>
      <c r="G691" s="175">
        <f>SUM(E691/D691*100)</f>
        <v>3.8495</v>
      </c>
    </row>
    <row r="692" spans="1:7" ht="12.75">
      <c r="A692" s="118" t="s">
        <v>568</v>
      </c>
      <c r="B692" s="118"/>
      <c r="C692" s="119">
        <v>3755.63</v>
      </c>
      <c r="D692" s="119">
        <v>200000</v>
      </c>
      <c r="E692" s="119">
        <v>7699</v>
      </c>
      <c r="F692" s="176">
        <f t="shared" si="18"/>
        <v>204.99889499231818</v>
      </c>
      <c r="G692" s="176">
        <f>SUM(E692/D692*100)</f>
        <v>3.8495</v>
      </c>
    </row>
    <row r="693" spans="1:7" ht="12.75">
      <c r="A693" s="121" t="s">
        <v>158</v>
      </c>
      <c r="B693" s="121" t="s">
        <v>395</v>
      </c>
      <c r="C693" s="122">
        <v>3755.63</v>
      </c>
      <c r="D693" s="122">
        <v>39000</v>
      </c>
      <c r="E693" s="122">
        <v>7699</v>
      </c>
      <c r="F693" s="308">
        <f t="shared" si="18"/>
        <v>204.99889499231818</v>
      </c>
      <c r="G693" s="308">
        <f>SUM(E693/D693*100)</f>
        <v>19.74102564102564</v>
      </c>
    </row>
    <row r="694" spans="1:7" ht="12.75">
      <c r="A694" s="121" t="s">
        <v>160</v>
      </c>
      <c r="B694" s="121" t="s">
        <v>396</v>
      </c>
      <c r="C694" s="122">
        <v>1955.63</v>
      </c>
      <c r="D694" s="122">
        <v>2000</v>
      </c>
      <c r="E694" s="122">
        <v>250</v>
      </c>
      <c r="F694" s="308">
        <f t="shared" si="18"/>
        <v>12.783604260519626</v>
      </c>
      <c r="G694" s="308">
        <f>SUM(E694/D694*100)</f>
        <v>12.5</v>
      </c>
    </row>
    <row r="695" spans="1:7" ht="12.75">
      <c r="A695" s="123" t="s">
        <v>166</v>
      </c>
      <c r="B695" s="123" t="s">
        <v>399</v>
      </c>
      <c r="C695" s="124">
        <v>1955.63</v>
      </c>
      <c r="D695" s="123"/>
      <c r="E695" s="124">
        <v>250</v>
      </c>
      <c r="F695" s="310">
        <f t="shared" si="18"/>
        <v>12.783604260519626</v>
      </c>
      <c r="G695" s="310"/>
    </row>
    <row r="696" spans="1:7" ht="12.75">
      <c r="A696" s="121" t="s">
        <v>170</v>
      </c>
      <c r="B696" s="121" t="s">
        <v>401</v>
      </c>
      <c r="C696" s="122">
        <v>1800</v>
      </c>
      <c r="D696" s="122">
        <v>22000</v>
      </c>
      <c r="E696" s="122">
        <v>7449</v>
      </c>
      <c r="F696" s="308">
        <f t="shared" si="18"/>
        <v>413.83333333333337</v>
      </c>
      <c r="G696" s="308">
        <f>SUM(E696/D696*100)</f>
        <v>33.85909090909091</v>
      </c>
    </row>
    <row r="697" spans="1:7" ht="12.75">
      <c r="A697" s="123" t="s">
        <v>182</v>
      </c>
      <c r="B697" s="123" t="s">
        <v>405</v>
      </c>
      <c r="C697" s="124">
        <v>1800</v>
      </c>
      <c r="D697" s="123"/>
      <c r="E697" s="124">
        <v>7449</v>
      </c>
      <c r="F697" s="309">
        <f t="shared" si="18"/>
        <v>413.83333333333337</v>
      </c>
      <c r="G697" s="309"/>
    </row>
    <row r="698" spans="1:7" ht="12.75">
      <c r="A698" s="121" t="s">
        <v>184</v>
      </c>
      <c r="B698" s="121" t="s">
        <v>406</v>
      </c>
      <c r="C698" s="122">
        <v>0</v>
      </c>
      <c r="D698" s="122">
        <v>15000</v>
      </c>
      <c r="E698" s="122">
        <v>0</v>
      </c>
      <c r="F698" s="308"/>
      <c r="G698" s="308">
        <f>SUM(E698/D698*100)</f>
        <v>0</v>
      </c>
    </row>
    <row r="699" spans="1:7" ht="12.75">
      <c r="A699" s="121" t="s">
        <v>265</v>
      </c>
      <c r="B699" s="121" t="s">
        <v>433</v>
      </c>
      <c r="C699" s="122">
        <v>0</v>
      </c>
      <c r="D699" s="122">
        <v>5000</v>
      </c>
      <c r="E699" s="122">
        <v>0</v>
      </c>
      <c r="F699" s="308"/>
      <c r="G699" s="308">
        <f>SUM(E699/D699*100)</f>
        <v>0</v>
      </c>
    </row>
    <row r="700" spans="1:7" ht="12.75">
      <c r="A700" s="121" t="s">
        <v>267</v>
      </c>
      <c r="B700" s="121" t="s">
        <v>434</v>
      </c>
      <c r="C700" s="122">
        <v>0</v>
      </c>
      <c r="D700" s="122">
        <v>5000</v>
      </c>
      <c r="E700" s="122">
        <v>0</v>
      </c>
      <c r="F700" s="308"/>
      <c r="G700" s="308">
        <f>SUM(E700/D700*100)</f>
        <v>0</v>
      </c>
    </row>
    <row r="701" spans="1:7" ht="12.75">
      <c r="A701" s="121" t="s">
        <v>287</v>
      </c>
      <c r="B701" s="121" t="s">
        <v>444</v>
      </c>
      <c r="C701" s="122">
        <v>0</v>
      </c>
      <c r="D701" s="122">
        <v>156000</v>
      </c>
      <c r="E701" s="122">
        <v>0</v>
      </c>
      <c r="F701" s="308"/>
      <c r="G701" s="308">
        <f>SUM(E701/D701*100)</f>
        <v>0</v>
      </c>
    </row>
    <row r="702" spans="1:7" ht="12.75">
      <c r="A702" s="121" t="s">
        <v>296</v>
      </c>
      <c r="B702" s="121" t="s">
        <v>445</v>
      </c>
      <c r="C702" s="122">
        <v>0</v>
      </c>
      <c r="D702" s="122">
        <v>156000</v>
      </c>
      <c r="E702" s="122">
        <v>0</v>
      </c>
      <c r="F702" s="308"/>
      <c r="G702" s="308">
        <f>SUM(E702/D702*100)</f>
        <v>0</v>
      </c>
    </row>
    <row r="703" spans="1:7" ht="12.75">
      <c r="A703" s="116" t="s">
        <v>569</v>
      </c>
      <c r="B703" s="116"/>
      <c r="C703" s="117">
        <v>49998</v>
      </c>
      <c r="D703" s="117">
        <v>100000</v>
      </c>
      <c r="E703" s="117">
        <v>49999.98</v>
      </c>
      <c r="F703" s="175">
        <f aca="true" t="shared" si="19" ref="F703:F766">SUM(E703/C703*100)</f>
        <v>100.00396015840633</v>
      </c>
      <c r="G703" s="175">
        <f aca="true" t="shared" si="20" ref="G703:G766">SUM(E703/D703*100)</f>
        <v>49.99998000000001</v>
      </c>
    </row>
    <row r="704" spans="1:7" ht="12.75">
      <c r="A704" s="118" t="s">
        <v>570</v>
      </c>
      <c r="B704" s="118"/>
      <c r="C704" s="119">
        <v>49998</v>
      </c>
      <c r="D704" s="119">
        <v>100000</v>
      </c>
      <c r="E704" s="119">
        <v>49999.98</v>
      </c>
      <c r="F704" s="176">
        <f t="shared" si="19"/>
        <v>100.00396015840633</v>
      </c>
      <c r="G704" s="176">
        <f t="shared" si="20"/>
        <v>49.99998000000001</v>
      </c>
    </row>
    <row r="705" spans="1:7" ht="12.75">
      <c r="A705" s="121" t="s">
        <v>265</v>
      </c>
      <c r="B705" s="121" t="s">
        <v>433</v>
      </c>
      <c r="C705" s="122">
        <v>49998</v>
      </c>
      <c r="D705" s="122">
        <v>100000</v>
      </c>
      <c r="E705" s="122">
        <v>49999.98</v>
      </c>
      <c r="F705" s="308">
        <f t="shared" si="19"/>
        <v>100.00396015840633</v>
      </c>
      <c r="G705" s="308">
        <f t="shared" si="20"/>
        <v>49.99998000000001</v>
      </c>
    </row>
    <row r="706" spans="1:7" ht="12.75">
      <c r="A706" s="121" t="s">
        <v>267</v>
      </c>
      <c r="B706" s="121" t="s">
        <v>434</v>
      </c>
      <c r="C706" s="122">
        <v>49998</v>
      </c>
      <c r="D706" s="122">
        <v>100000</v>
      </c>
      <c r="E706" s="122">
        <v>49999.98</v>
      </c>
      <c r="F706" s="308">
        <f t="shared" si="19"/>
        <v>100.00396015840633</v>
      </c>
      <c r="G706" s="308">
        <f t="shared" si="20"/>
        <v>49.99998000000001</v>
      </c>
    </row>
    <row r="707" spans="1:7" ht="12.75">
      <c r="A707" s="123" t="s">
        <v>268</v>
      </c>
      <c r="B707" s="123" t="s">
        <v>435</v>
      </c>
      <c r="C707" s="124">
        <v>49998</v>
      </c>
      <c r="D707" s="123"/>
      <c r="E707" s="124">
        <v>49999.98</v>
      </c>
      <c r="F707" s="309">
        <f t="shared" si="19"/>
        <v>100.00396015840633</v>
      </c>
      <c r="G707" s="309"/>
    </row>
    <row r="708" spans="1:7" ht="12.75">
      <c r="A708" s="116" t="s">
        <v>571</v>
      </c>
      <c r="B708" s="116"/>
      <c r="C708" s="117">
        <v>0</v>
      </c>
      <c r="D708" s="117">
        <v>40000</v>
      </c>
      <c r="E708" s="117">
        <v>0</v>
      </c>
      <c r="F708" s="175"/>
      <c r="G708" s="175">
        <f t="shared" si="20"/>
        <v>0</v>
      </c>
    </row>
    <row r="709" spans="1:7" ht="12.75">
      <c r="A709" s="149" t="s">
        <v>572</v>
      </c>
      <c r="B709" s="118"/>
      <c r="C709" s="119">
        <v>0</v>
      </c>
      <c r="D709" s="119">
        <v>40000</v>
      </c>
      <c r="E709" s="119">
        <v>0</v>
      </c>
      <c r="F709" s="176"/>
      <c r="G709" s="176">
        <f t="shared" si="20"/>
        <v>0</v>
      </c>
    </row>
    <row r="710" spans="1:7" ht="12.75">
      <c r="A710" s="121" t="s">
        <v>245</v>
      </c>
      <c r="B710" s="121" t="s">
        <v>246</v>
      </c>
      <c r="C710" s="122">
        <v>0</v>
      </c>
      <c r="D710" s="122">
        <v>40000</v>
      </c>
      <c r="E710" s="122">
        <v>0</v>
      </c>
      <c r="F710" s="308"/>
      <c r="G710" s="308">
        <f t="shared" si="20"/>
        <v>0</v>
      </c>
    </row>
    <row r="711" spans="1:7" ht="12.75">
      <c r="A711" s="121" t="s">
        <v>251</v>
      </c>
      <c r="B711" s="121" t="s">
        <v>252</v>
      </c>
      <c r="C711" s="122">
        <v>0</v>
      </c>
      <c r="D711" s="122">
        <v>40000</v>
      </c>
      <c r="E711" s="122">
        <v>0</v>
      </c>
      <c r="F711" s="308"/>
      <c r="G711" s="308">
        <f t="shared" si="20"/>
        <v>0</v>
      </c>
    </row>
    <row r="712" spans="1:7" ht="12.75">
      <c r="A712" s="116" t="s">
        <v>573</v>
      </c>
      <c r="B712" s="116"/>
      <c r="C712" s="117">
        <v>109998</v>
      </c>
      <c r="D712" s="117">
        <v>322000</v>
      </c>
      <c r="E712" s="117">
        <v>156000</v>
      </c>
      <c r="F712" s="175">
        <f t="shared" si="19"/>
        <v>141.8207603774614</v>
      </c>
      <c r="G712" s="175">
        <f t="shared" si="20"/>
        <v>48.4472049689441</v>
      </c>
    </row>
    <row r="713" spans="1:7" ht="12.75">
      <c r="A713" s="118" t="s">
        <v>574</v>
      </c>
      <c r="B713" s="118"/>
      <c r="C713" s="119">
        <v>109998</v>
      </c>
      <c r="D713" s="119">
        <v>322000</v>
      </c>
      <c r="E713" s="119">
        <v>156000</v>
      </c>
      <c r="F713" s="176">
        <f t="shared" si="19"/>
        <v>141.8207603774614</v>
      </c>
      <c r="G713" s="176">
        <f t="shared" si="20"/>
        <v>48.4472049689441</v>
      </c>
    </row>
    <row r="714" spans="1:7" ht="12.75">
      <c r="A714" s="121" t="s">
        <v>158</v>
      </c>
      <c r="B714" s="121" t="s">
        <v>395</v>
      </c>
      <c r="C714" s="122">
        <v>0</v>
      </c>
      <c r="D714" s="122">
        <v>10000</v>
      </c>
      <c r="E714" s="122">
        <v>0</v>
      </c>
      <c r="F714" s="308"/>
      <c r="G714" s="308">
        <f t="shared" si="20"/>
        <v>0</v>
      </c>
    </row>
    <row r="715" spans="1:7" ht="12.75">
      <c r="A715" s="121" t="s">
        <v>184</v>
      </c>
      <c r="B715" s="121" t="s">
        <v>406</v>
      </c>
      <c r="C715" s="122">
        <v>0</v>
      </c>
      <c r="D715" s="122">
        <v>10000</v>
      </c>
      <c r="E715" s="122">
        <v>0</v>
      </c>
      <c r="F715" s="308"/>
      <c r="G715" s="308">
        <f t="shared" si="20"/>
        <v>0</v>
      </c>
    </row>
    <row r="716" spans="1:7" ht="12.75">
      <c r="A716" s="121" t="s">
        <v>265</v>
      </c>
      <c r="B716" s="121" t="s">
        <v>433</v>
      </c>
      <c r="C716" s="122">
        <v>109998</v>
      </c>
      <c r="D716" s="122">
        <v>312000</v>
      </c>
      <c r="E716" s="122">
        <v>156000</v>
      </c>
      <c r="F716" s="308">
        <f t="shared" si="19"/>
        <v>141.8207603774614</v>
      </c>
      <c r="G716" s="308">
        <f t="shared" si="20"/>
        <v>50</v>
      </c>
    </row>
    <row r="717" spans="1:7" ht="12.75">
      <c r="A717" s="121" t="s">
        <v>267</v>
      </c>
      <c r="B717" s="121" t="s">
        <v>434</v>
      </c>
      <c r="C717" s="122">
        <v>109998</v>
      </c>
      <c r="D717" s="122">
        <v>312000</v>
      </c>
      <c r="E717" s="122">
        <v>156000</v>
      </c>
      <c r="F717" s="308">
        <f t="shared" si="19"/>
        <v>141.8207603774614</v>
      </c>
      <c r="G717" s="308">
        <f t="shared" si="20"/>
        <v>50</v>
      </c>
    </row>
    <row r="718" spans="1:7" ht="12.75">
      <c r="A718" s="123" t="s">
        <v>268</v>
      </c>
      <c r="B718" s="123" t="s">
        <v>435</v>
      </c>
      <c r="C718" s="124">
        <v>109998</v>
      </c>
      <c r="D718" s="123"/>
      <c r="E718" s="124">
        <v>156000</v>
      </c>
      <c r="F718" s="309">
        <f t="shared" si="19"/>
        <v>141.8207603774614</v>
      </c>
      <c r="G718" s="309"/>
    </row>
    <row r="719" spans="1:7" ht="12.75">
      <c r="A719" s="116" t="s">
        <v>575</v>
      </c>
      <c r="B719" s="116"/>
      <c r="C719" s="117">
        <v>0</v>
      </c>
      <c r="D719" s="117">
        <v>130000</v>
      </c>
      <c r="E719" s="117">
        <v>0</v>
      </c>
      <c r="F719" s="175"/>
      <c r="G719" s="175">
        <f t="shared" si="20"/>
        <v>0</v>
      </c>
    </row>
    <row r="720" spans="1:7" ht="12.75">
      <c r="A720" s="118" t="s">
        <v>576</v>
      </c>
      <c r="B720" s="118"/>
      <c r="C720" s="119">
        <v>0</v>
      </c>
      <c r="D720" s="119">
        <v>130000</v>
      </c>
      <c r="E720" s="119">
        <v>0</v>
      </c>
      <c r="F720" s="176"/>
      <c r="G720" s="176">
        <f t="shared" si="20"/>
        <v>0</v>
      </c>
    </row>
    <row r="721" spans="1:7" ht="12.75">
      <c r="A721" s="121" t="s">
        <v>158</v>
      </c>
      <c r="B721" s="121" t="s">
        <v>395</v>
      </c>
      <c r="C721" s="122">
        <v>0</v>
      </c>
      <c r="D721" s="122">
        <v>130000</v>
      </c>
      <c r="E721" s="122">
        <v>0</v>
      </c>
      <c r="F721" s="308"/>
      <c r="G721" s="308">
        <f t="shared" si="20"/>
        <v>0</v>
      </c>
    </row>
    <row r="722" spans="1:7" ht="12.75">
      <c r="A722" s="121" t="s">
        <v>170</v>
      </c>
      <c r="B722" s="121" t="s">
        <v>401</v>
      </c>
      <c r="C722" s="122">
        <v>0</v>
      </c>
      <c r="D722" s="122">
        <v>5000</v>
      </c>
      <c r="E722" s="122">
        <v>0</v>
      </c>
      <c r="F722" s="308"/>
      <c r="G722" s="308">
        <f t="shared" si="20"/>
        <v>0</v>
      </c>
    </row>
    <row r="723" spans="1:7" ht="12.75">
      <c r="A723" s="121" t="s">
        <v>184</v>
      </c>
      <c r="B723" s="121" t="s">
        <v>406</v>
      </c>
      <c r="C723" s="122">
        <v>0</v>
      </c>
      <c r="D723" s="122">
        <v>40000</v>
      </c>
      <c r="E723" s="122">
        <v>0</v>
      </c>
      <c r="F723" s="308"/>
      <c r="G723" s="308">
        <f t="shared" si="20"/>
        <v>0</v>
      </c>
    </row>
    <row r="724" spans="1:7" ht="12.75">
      <c r="A724" s="121" t="s">
        <v>207</v>
      </c>
      <c r="B724" s="121" t="s">
        <v>417</v>
      </c>
      <c r="C724" s="122">
        <v>0</v>
      </c>
      <c r="D724" s="122">
        <v>85000</v>
      </c>
      <c r="E724" s="122">
        <v>0</v>
      </c>
      <c r="F724" s="308"/>
      <c r="G724" s="308">
        <f t="shared" si="20"/>
        <v>0</v>
      </c>
    </row>
    <row r="725" spans="1:7" ht="12.75">
      <c r="A725" s="116" t="s">
        <v>577</v>
      </c>
      <c r="B725" s="116"/>
      <c r="C725" s="117">
        <v>6999.41</v>
      </c>
      <c r="D725" s="117">
        <v>20000</v>
      </c>
      <c r="E725" s="117">
        <v>6268</v>
      </c>
      <c r="F725" s="175">
        <f t="shared" si="19"/>
        <v>89.550404962704</v>
      </c>
      <c r="G725" s="175">
        <f t="shared" si="20"/>
        <v>31.34</v>
      </c>
    </row>
    <row r="726" spans="1:7" ht="12.75">
      <c r="A726" s="118" t="s">
        <v>578</v>
      </c>
      <c r="B726" s="118"/>
      <c r="C726" s="119">
        <v>6999.41</v>
      </c>
      <c r="D726" s="119">
        <v>20000</v>
      </c>
      <c r="E726" s="119">
        <v>6268</v>
      </c>
      <c r="F726" s="176">
        <f t="shared" si="19"/>
        <v>89.550404962704</v>
      </c>
      <c r="G726" s="176">
        <f t="shared" si="20"/>
        <v>31.34</v>
      </c>
    </row>
    <row r="727" spans="1:7" ht="12.75">
      <c r="A727" s="121" t="s">
        <v>158</v>
      </c>
      <c r="B727" s="121" t="s">
        <v>395</v>
      </c>
      <c r="C727" s="122">
        <v>2999.41</v>
      </c>
      <c r="D727" s="122">
        <v>1000</v>
      </c>
      <c r="E727" s="122">
        <v>0</v>
      </c>
      <c r="F727" s="308">
        <f t="shared" si="19"/>
        <v>0</v>
      </c>
      <c r="G727" s="308">
        <f t="shared" si="20"/>
        <v>0</v>
      </c>
    </row>
    <row r="728" spans="1:7" ht="12.75">
      <c r="A728" s="121" t="s">
        <v>170</v>
      </c>
      <c r="B728" s="121" t="s">
        <v>401</v>
      </c>
      <c r="C728" s="122">
        <v>2999.41</v>
      </c>
      <c r="D728" s="122">
        <v>1000</v>
      </c>
      <c r="E728" s="122">
        <v>0</v>
      </c>
      <c r="F728" s="308">
        <f t="shared" si="19"/>
        <v>0</v>
      </c>
      <c r="G728" s="308">
        <f t="shared" si="20"/>
        <v>0</v>
      </c>
    </row>
    <row r="729" spans="1:7" ht="12.75">
      <c r="A729" s="123" t="s">
        <v>172</v>
      </c>
      <c r="B729" s="123" t="s">
        <v>402</v>
      </c>
      <c r="C729" s="124">
        <v>2999.41</v>
      </c>
      <c r="D729" s="123"/>
      <c r="E729" s="124">
        <v>0</v>
      </c>
      <c r="F729" s="309">
        <f t="shared" si="19"/>
        <v>0</v>
      </c>
      <c r="G729" s="309"/>
    </row>
    <row r="730" spans="1:7" ht="12.75">
      <c r="A730" s="121" t="s">
        <v>265</v>
      </c>
      <c r="B730" s="121" t="s">
        <v>433</v>
      </c>
      <c r="C730" s="122">
        <v>4000</v>
      </c>
      <c r="D730" s="122">
        <v>19000</v>
      </c>
      <c r="E730" s="122">
        <v>6268</v>
      </c>
      <c r="F730" s="308">
        <f t="shared" si="19"/>
        <v>156.7</v>
      </c>
      <c r="G730" s="308">
        <f t="shared" si="20"/>
        <v>32.98947368421052</v>
      </c>
    </row>
    <row r="731" spans="1:7" ht="12.75">
      <c r="A731" s="121" t="s">
        <v>267</v>
      </c>
      <c r="B731" s="121" t="s">
        <v>434</v>
      </c>
      <c r="C731" s="122">
        <v>4000</v>
      </c>
      <c r="D731" s="122">
        <v>19000</v>
      </c>
      <c r="E731" s="122">
        <v>6268</v>
      </c>
      <c r="F731" s="308">
        <f t="shared" si="19"/>
        <v>156.7</v>
      </c>
      <c r="G731" s="308">
        <f t="shared" si="20"/>
        <v>32.98947368421052</v>
      </c>
    </row>
    <row r="732" spans="1:7" ht="12.75">
      <c r="A732" s="123" t="s">
        <v>268</v>
      </c>
      <c r="B732" s="123" t="s">
        <v>435</v>
      </c>
      <c r="C732" s="124">
        <v>4000</v>
      </c>
      <c r="D732" s="123"/>
      <c r="E732" s="124">
        <v>6268</v>
      </c>
      <c r="F732" s="309">
        <f t="shared" si="19"/>
        <v>156.7</v>
      </c>
      <c r="G732" s="309"/>
    </row>
    <row r="733" spans="1:7" ht="12.75">
      <c r="A733" s="114" t="s">
        <v>579</v>
      </c>
      <c r="B733" s="114"/>
      <c r="C733" s="115">
        <f>SUM(C734)</f>
        <v>1732243.2599999998</v>
      </c>
      <c r="D733" s="115">
        <f>SUM(D734)</f>
        <v>3975160</v>
      </c>
      <c r="E733" s="115">
        <v>1848286.36</v>
      </c>
      <c r="F733" s="174">
        <f t="shared" si="19"/>
        <v>106.69900715907536</v>
      </c>
      <c r="G733" s="174">
        <f t="shared" si="20"/>
        <v>46.4958985298705</v>
      </c>
    </row>
    <row r="734" spans="1:7" ht="12.75">
      <c r="A734" s="116" t="s">
        <v>580</v>
      </c>
      <c r="B734" s="116"/>
      <c r="C734" s="117">
        <f>SUM(C736+C746+C774+C782)</f>
        <v>1732243.2599999998</v>
      </c>
      <c r="D734" s="117">
        <f>SUM(D736+D746+D774+D782)</f>
        <v>3975160</v>
      </c>
      <c r="E734" s="117">
        <f>SUM(E736+E746+E774+E782)</f>
        <v>1848286.3599999999</v>
      </c>
      <c r="F734" s="175">
        <f t="shared" si="19"/>
        <v>106.69900715907534</v>
      </c>
      <c r="G734" s="175">
        <f t="shared" si="20"/>
        <v>46.495898529870495</v>
      </c>
    </row>
    <row r="735" spans="1:7" ht="12.75">
      <c r="A735" s="149" t="s">
        <v>581</v>
      </c>
      <c r="B735" s="118"/>
      <c r="C735" s="119">
        <f>SUM(C737+C741+C743+C747+C751+C757+C765+C766+C775+C778+C783)</f>
        <v>1732243.2599999998</v>
      </c>
      <c r="D735" s="119">
        <f>SUM(D737+D741+D743+D747+D751+D757+D765+D766+D775+D778+D783)</f>
        <v>3975160</v>
      </c>
      <c r="E735" s="119">
        <f>SUM(E737+E741+E743+E747+E751+E757+E765+E766+E775+E778+E783)</f>
        <v>1848286.36</v>
      </c>
      <c r="F735" s="176">
        <f t="shared" si="19"/>
        <v>106.69900715907536</v>
      </c>
      <c r="G735" s="176">
        <f t="shared" si="20"/>
        <v>46.4958985298705</v>
      </c>
    </row>
    <row r="736" spans="1:7" ht="12.75">
      <c r="A736" s="121" t="s">
        <v>138</v>
      </c>
      <c r="B736" s="121" t="s">
        <v>386</v>
      </c>
      <c r="C736" s="122">
        <f>SUM(C737+C741+C743)</f>
        <v>969255.5399999999</v>
      </c>
      <c r="D736" s="122">
        <v>2003000</v>
      </c>
      <c r="E736" s="122">
        <v>1023593.85</v>
      </c>
      <c r="F736" s="308">
        <f t="shared" si="19"/>
        <v>105.60619029322238</v>
      </c>
      <c r="G736" s="308">
        <f t="shared" si="20"/>
        <v>51.10303794308537</v>
      </c>
    </row>
    <row r="737" spans="1:7" ht="12.75">
      <c r="A737" s="121" t="s">
        <v>140</v>
      </c>
      <c r="B737" s="121" t="s">
        <v>387</v>
      </c>
      <c r="C737" s="122">
        <f>SUM(C738:C740)</f>
        <v>829301.07</v>
      </c>
      <c r="D737" s="122">
        <v>1700000</v>
      </c>
      <c r="E737" s="122">
        <v>864026.19</v>
      </c>
      <c r="F737" s="308">
        <f t="shared" si="19"/>
        <v>104.18727543665173</v>
      </c>
      <c r="G737" s="308">
        <f t="shared" si="20"/>
        <v>50.82507</v>
      </c>
    </row>
    <row r="738" spans="1:7" ht="12.75">
      <c r="A738" s="123" t="s">
        <v>142</v>
      </c>
      <c r="B738" s="155" t="s">
        <v>388</v>
      </c>
      <c r="C738" s="156">
        <v>813689.1</v>
      </c>
      <c r="D738" s="155"/>
      <c r="E738" s="124">
        <v>861184.63</v>
      </c>
      <c r="F738" s="309">
        <f t="shared" si="19"/>
        <v>105.83706110847497</v>
      </c>
      <c r="G738" s="309"/>
    </row>
    <row r="739" spans="1:7" ht="12.75">
      <c r="A739" s="163">
        <v>3112</v>
      </c>
      <c r="B739" s="164" t="s">
        <v>144</v>
      </c>
      <c r="C739" s="159">
        <v>15611.97</v>
      </c>
      <c r="D739" s="164"/>
      <c r="E739" s="165">
        <v>0</v>
      </c>
      <c r="F739" s="309">
        <f t="shared" si="19"/>
        <v>0</v>
      </c>
      <c r="G739" s="309"/>
    </row>
    <row r="740" spans="1:7" ht="12.75">
      <c r="A740" s="123" t="s">
        <v>145</v>
      </c>
      <c r="B740" s="166" t="s">
        <v>389</v>
      </c>
      <c r="C740" s="167">
        <v>0</v>
      </c>
      <c r="D740" s="168"/>
      <c r="E740" s="124">
        <v>2841.56</v>
      </c>
      <c r="F740" s="309"/>
      <c r="G740" s="309"/>
    </row>
    <row r="741" spans="1:7" ht="12.75">
      <c r="A741" s="121" t="s">
        <v>149</v>
      </c>
      <c r="B741" s="121" t="s">
        <v>391</v>
      </c>
      <c r="C741" s="148">
        <v>0</v>
      </c>
      <c r="D741" s="122">
        <v>14000</v>
      </c>
      <c r="E741" s="122">
        <v>8500</v>
      </c>
      <c r="F741" s="309"/>
      <c r="G741" s="308">
        <f t="shared" si="20"/>
        <v>60.71428571428571</v>
      </c>
    </row>
    <row r="742" spans="1:7" ht="12.75">
      <c r="A742" s="123" t="s">
        <v>151</v>
      </c>
      <c r="B742" s="123" t="s">
        <v>391</v>
      </c>
      <c r="C742" s="124">
        <v>0</v>
      </c>
      <c r="D742" s="123"/>
      <c r="E742" s="124">
        <v>8500</v>
      </c>
      <c r="F742" s="309"/>
      <c r="G742" s="309"/>
    </row>
    <row r="743" spans="1:7" ht="12.75">
      <c r="A743" s="121" t="s">
        <v>152</v>
      </c>
      <c r="B743" s="121" t="s">
        <v>392</v>
      </c>
      <c r="C743" s="122">
        <f>SUM(C744:C745)</f>
        <v>139954.47</v>
      </c>
      <c r="D743" s="122">
        <v>289000</v>
      </c>
      <c r="E743" s="122">
        <v>151067.66</v>
      </c>
      <c r="F743" s="308">
        <f t="shared" si="19"/>
        <v>107.94057524564953</v>
      </c>
      <c r="G743" s="308">
        <f t="shared" si="20"/>
        <v>52.27254671280277</v>
      </c>
    </row>
    <row r="744" spans="1:7" ht="12.75">
      <c r="A744" s="123" t="s">
        <v>154</v>
      </c>
      <c r="B744" s="123" t="s">
        <v>393</v>
      </c>
      <c r="C744" s="124">
        <v>126121.79</v>
      </c>
      <c r="D744" s="123"/>
      <c r="E744" s="124">
        <v>133924.06</v>
      </c>
      <c r="F744" s="309">
        <f t="shared" si="19"/>
        <v>106.18629818051267</v>
      </c>
      <c r="G744" s="309"/>
    </row>
    <row r="745" spans="1:7" ht="12.75">
      <c r="A745" s="123" t="s">
        <v>156</v>
      </c>
      <c r="B745" s="123" t="s">
        <v>394</v>
      </c>
      <c r="C745" s="124">
        <v>13832.68</v>
      </c>
      <c r="D745" s="123"/>
      <c r="E745" s="124">
        <v>17143.6</v>
      </c>
      <c r="F745" s="309">
        <f t="shared" si="19"/>
        <v>123.93549189311108</v>
      </c>
      <c r="G745" s="309"/>
    </row>
    <row r="746" spans="1:7" ht="12.75">
      <c r="A746" s="121" t="s">
        <v>158</v>
      </c>
      <c r="B746" s="121" t="s">
        <v>395</v>
      </c>
      <c r="C746" s="122">
        <f>SUM(C747+C751+C757+C765+C766)</f>
        <v>734932.01</v>
      </c>
      <c r="D746" s="122">
        <v>1875660</v>
      </c>
      <c r="E746" s="122">
        <v>809020.99</v>
      </c>
      <c r="F746" s="308">
        <f t="shared" si="19"/>
        <v>110.08106586621528</v>
      </c>
      <c r="G746" s="308">
        <f t="shared" si="20"/>
        <v>43.1326034569165</v>
      </c>
    </row>
    <row r="747" spans="1:7" ht="12.75">
      <c r="A747" s="121" t="s">
        <v>160</v>
      </c>
      <c r="B747" s="121" t="s">
        <v>396</v>
      </c>
      <c r="C747" s="122">
        <f>SUM(C748:C750)</f>
        <v>20560</v>
      </c>
      <c r="D747" s="169">
        <v>38000</v>
      </c>
      <c r="E747" s="169">
        <v>15740</v>
      </c>
      <c r="F747" s="308">
        <f t="shared" si="19"/>
        <v>76.55642023346303</v>
      </c>
      <c r="G747" s="316">
        <f t="shared" si="20"/>
        <v>41.421052631578945</v>
      </c>
    </row>
    <row r="748" spans="1:7" s="133" customFormat="1" ht="12.75">
      <c r="A748" s="170">
        <v>3211</v>
      </c>
      <c r="B748" s="152" t="s">
        <v>397</v>
      </c>
      <c r="C748" s="171">
        <v>2502</v>
      </c>
      <c r="D748" s="164"/>
      <c r="E748" s="317">
        <v>0</v>
      </c>
      <c r="F748" s="308">
        <f t="shared" si="19"/>
        <v>0</v>
      </c>
      <c r="G748" s="317"/>
    </row>
    <row r="749" spans="1:7" ht="12.75">
      <c r="A749" s="132" t="s">
        <v>164</v>
      </c>
      <c r="B749" s="123" t="s">
        <v>398</v>
      </c>
      <c r="C749" s="124">
        <v>15348</v>
      </c>
      <c r="D749" s="172"/>
      <c r="E749" s="173">
        <v>15740</v>
      </c>
      <c r="F749" s="308">
        <f t="shared" si="19"/>
        <v>102.55407870732343</v>
      </c>
      <c r="G749" s="318"/>
    </row>
    <row r="750" spans="1:7" ht="12.75">
      <c r="A750" s="130">
        <v>3213</v>
      </c>
      <c r="B750" s="123" t="s">
        <v>399</v>
      </c>
      <c r="C750" s="124">
        <v>2710</v>
      </c>
      <c r="D750" s="123"/>
      <c r="E750" s="124">
        <v>0</v>
      </c>
      <c r="F750" s="309">
        <f t="shared" si="19"/>
        <v>0</v>
      </c>
      <c r="G750" s="309"/>
    </row>
    <row r="751" spans="1:7" ht="12.75">
      <c r="A751" s="121" t="s">
        <v>170</v>
      </c>
      <c r="B751" s="121" t="s">
        <v>401</v>
      </c>
      <c r="C751" s="122">
        <f>SUM(C752:C756)</f>
        <v>561296.09</v>
      </c>
      <c r="D751" s="122">
        <v>1241660</v>
      </c>
      <c r="E751" s="122">
        <v>581925.91</v>
      </c>
      <c r="F751" s="308">
        <f t="shared" si="19"/>
        <v>103.67538993546171</v>
      </c>
      <c r="G751" s="308">
        <f t="shared" si="20"/>
        <v>46.86676787526377</v>
      </c>
    </row>
    <row r="752" spans="1:7" ht="12.75">
      <c r="A752" s="123" t="s">
        <v>172</v>
      </c>
      <c r="B752" s="123" t="s">
        <v>402</v>
      </c>
      <c r="C752" s="124">
        <v>37888.88</v>
      </c>
      <c r="D752" s="123"/>
      <c r="E752" s="124">
        <v>38886.02</v>
      </c>
      <c r="F752" s="309">
        <f t="shared" si="19"/>
        <v>102.63174841800549</v>
      </c>
      <c r="G752" s="309"/>
    </row>
    <row r="753" spans="1:7" ht="12.75">
      <c r="A753" s="123" t="s">
        <v>176</v>
      </c>
      <c r="B753" s="123" t="s">
        <v>403</v>
      </c>
      <c r="C753" s="124">
        <v>425021.02</v>
      </c>
      <c r="D753" s="123"/>
      <c r="E753" s="124">
        <v>428279.17</v>
      </c>
      <c r="F753" s="309">
        <f t="shared" si="19"/>
        <v>100.7665856149891</v>
      </c>
      <c r="G753" s="309"/>
    </row>
    <row r="754" spans="1:7" ht="12.75">
      <c r="A754" s="123" t="s">
        <v>178</v>
      </c>
      <c r="B754" s="123" t="s">
        <v>404</v>
      </c>
      <c r="C754" s="124">
        <v>92006.99</v>
      </c>
      <c r="D754" s="123"/>
      <c r="E754" s="124">
        <v>102234.59</v>
      </c>
      <c r="F754" s="309">
        <f t="shared" si="19"/>
        <v>111.11611193888638</v>
      </c>
      <c r="G754" s="309"/>
    </row>
    <row r="755" spans="1:7" ht="12.75">
      <c r="A755" s="123" t="s">
        <v>180</v>
      </c>
      <c r="B755" s="123" t="s">
        <v>464</v>
      </c>
      <c r="C755" s="124">
        <v>4493.6</v>
      </c>
      <c r="D755" s="123"/>
      <c r="E755" s="124">
        <v>11570.13</v>
      </c>
      <c r="F755" s="309">
        <f t="shared" si="19"/>
        <v>257.4801940537653</v>
      </c>
      <c r="G755" s="309"/>
    </row>
    <row r="756" spans="1:7" ht="12.75">
      <c r="A756" s="123" t="s">
        <v>182</v>
      </c>
      <c r="B756" s="123" t="s">
        <v>405</v>
      </c>
      <c r="C756" s="124">
        <v>1885.6</v>
      </c>
      <c r="D756" s="123"/>
      <c r="E756" s="124">
        <v>956</v>
      </c>
      <c r="F756" s="309">
        <f t="shared" si="19"/>
        <v>50.70004242681375</v>
      </c>
      <c r="G756" s="310"/>
    </row>
    <row r="757" spans="1:7" ht="12.75">
      <c r="A757" s="121" t="s">
        <v>184</v>
      </c>
      <c r="B757" s="121" t="s">
        <v>406</v>
      </c>
      <c r="C757" s="122">
        <f>SUM(C758:C764)</f>
        <v>82162.99999999999</v>
      </c>
      <c r="D757" s="122">
        <v>454000</v>
      </c>
      <c r="E757" s="122">
        <v>137987.2</v>
      </c>
      <c r="F757" s="308">
        <f t="shared" si="19"/>
        <v>167.94323478938213</v>
      </c>
      <c r="G757" s="308">
        <f t="shared" si="20"/>
        <v>30.393656387665203</v>
      </c>
    </row>
    <row r="758" spans="1:7" ht="12.75">
      <c r="A758" s="123" t="s">
        <v>186</v>
      </c>
      <c r="B758" s="123" t="s">
        <v>407</v>
      </c>
      <c r="C758" s="124">
        <v>12949.95</v>
      </c>
      <c r="D758" s="123"/>
      <c r="E758" s="124">
        <v>13659.46</v>
      </c>
      <c r="F758" s="309">
        <f t="shared" si="19"/>
        <v>105.47886285275231</v>
      </c>
      <c r="G758" s="309"/>
    </row>
    <row r="759" spans="1:7" ht="12.75">
      <c r="A759" s="123" t="s">
        <v>188</v>
      </c>
      <c r="B759" s="123" t="s">
        <v>408</v>
      </c>
      <c r="C759" s="124">
        <v>18685.12</v>
      </c>
      <c r="D759" s="123"/>
      <c r="E759" s="124">
        <v>63166.7</v>
      </c>
      <c r="F759" s="309">
        <f t="shared" si="19"/>
        <v>338.05884040348684</v>
      </c>
      <c r="G759" s="310"/>
    </row>
    <row r="760" spans="1:7" ht="12.75">
      <c r="A760" s="123" t="s">
        <v>190</v>
      </c>
      <c r="B760" s="123" t="s">
        <v>409</v>
      </c>
      <c r="C760" s="124">
        <v>3710</v>
      </c>
      <c r="D760" s="123"/>
      <c r="E760" s="124">
        <v>2210</v>
      </c>
      <c r="F760" s="309">
        <f t="shared" si="19"/>
        <v>59.56873315363881</v>
      </c>
      <c r="G760" s="309"/>
    </row>
    <row r="761" spans="1:7" ht="12.75">
      <c r="A761" s="123" t="s">
        <v>192</v>
      </c>
      <c r="B761" s="123" t="s">
        <v>410</v>
      </c>
      <c r="C761" s="124">
        <v>26013.96</v>
      </c>
      <c r="D761" s="123"/>
      <c r="E761" s="124">
        <v>36709.67</v>
      </c>
      <c r="F761" s="309">
        <f t="shared" si="19"/>
        <v>141.11527041634568</v>
      </c>
      <c r="G761" s="309"/>
    </row>
    <row r="762" spans="1:7" ht="12.75">
      <c r="A762" s="123" t="s">
        <v>198</v>
      </c>
      <c r="B762" s="123" t="s">
        <v>413</v>
      </c>
      <c r="C762" s="124">
        <v>5634.18</v>
      </c>
      <c r="D762" s="123"/>
      <c r="E762" s="124">
        <v>8506.03</v>
      </c>
      <c r="F762" s="309">
        <f t="shared" si="19"/>
        <v>150.97192492962597</v>
      </c>
      <c r="G762" s="309"/>
    </row>
    <row r="763" spans="1:7" ht="12.75">
      <c r="A763" s="123" t="s">
        <v>200</v>
      </c>
      <c r="B763" s="123" t="s">
        <v>414</v>
      </c>
      <c r="C763" s="124">
        <v>7638</v>
      </c>
      <c r="D763" s="123"/>
      <c r="E763" s="124">
        <v>9294</v>
      </c>
      <c r="F763" s="309">
        <f t="shared" si="19"/>
        <v>121.68106834249804</v>
      </c>
      <c r="G763" s="309"/>
    </row>
    <row r="764" spans="1:7" ht="12.75">
      <c r="A764" s="123" t="s">
        <v>202</v>
      </c>
      <c r="B764" s="123" t="s">
        <v>415</v>
      </c>
      <c r="C764" s="124">
        <v>7531.79</v>
      </c>
      <c r="D764" s="123"/>
      <c r="E764" s="124">
        <v>4441.34</v>
      </c>
      <c r="F764" s="309">
        <f t="shared" si="19"/>
        <v>58.967921304231794</v>
      </c>
      <c r="G764" s="310"/>
    </row>
    <row r="765" spans="1:7" ht="12.75">
      <c r="A765" s="121" t="s">
        <v>204</v>
      </c>
      <c r="B765" s="121" t="s">
        <v>416</v>
      </c>
      <c r="C765" s="122">
        <v>0</v>
      </c>
      <c r="D765" s="122">
        <v>20000</v>
      </c>
      <c r="E765" s="122">
        <v>0</v>
      </c>
      <c r="F765" s="308"/>
      <c r="G765" s="308">
        <f t="shared" si="20"/>
        <v>0</v>
      </c>
    </row>
    <row r="766" spans="1:7" ht="12.75">
      <c r="A766" s="121" t="s">
        <v>207</v>
      </c>
      <c r="B766" s="121" t="s">
        <v>417</v>
      </c>
      <c r="C766" s="122">
        <f>SUM(C768:C773)</f>
        <v>70912.92</v>
      </c>
      <c r="D766" s="122">
        <v>122000</v>
      </c>
      <c r="E766" s="122">
        <v>73367.88</v>
      </c>
      <c r="F766" s="308">
        <f t="shared" si="19"/>
        <v>103.46193613237193</v>
      </c>
      <c r="G766" s="308">
        <f t="shared" si="20"/>
        <v>60.137606557377055</v>
      </c>
    </row>
    <row r="767" spans="1:7" s="133" customFormat="1" ht="12.75">
      <c r="A767" s="140">
        <v>3291</v>
      </c>
      <c r="B767" s="123" t="s">
        <v>582</v>
      </c>
      <c r="C767" s="129">
        <v>0</v>
      </c>
      <c r="D767" s="129"/>
      <c r="E767" s="129">
        <v>0</v>
      </c>
      <c r="F767" s="308"/>
      <c r="G767" s="309"/>
    </row>
    <row r="768" spans="1:7" ht="12.75">
      <c r="A768" s="123" t="s">
        <v>211</v>
      </c>
      <c r="B768" s="123" t="s">
        <v>418</v>
      </c>
      <c r="C768" s="124">
        <v>37257.35</v>
      </c>
      <c r="D768" s="123"/>
      <c r="E768" s="124">
        <v>40286.88</v>
      </c>
      <c r="F768" s="309">
        <f aca="true" t="shared" si="21" ref="F768:F830">SUM(E768/C768*100)</f>
        <v>108.13136199971281</v>
      </c>
      <c r="G768" s="309"/>
    </row>
    <row r="769" spans="1:7" ht="12.75">
      <c r="A769" s="123" t="s">
        <v>213</v>
      </c>
      <c r="B769" s="123" t="s">
        <v>419</v>
      </c>
      <c r="C769" s="124">
        <v>0</v>
      </c>
      <c r="D769" s="123"/>
      <c r="E769" s="124">
        <v>280</v>
      </c>
      <c r="F769" s="309"/>
      <c r="G769" s="310"/>
    </row>
    <row r="770" spans="1:7" ht="12.75">
      <c r="A770" s="140">
        <v>3294</v>
      </c>
      <c r="B770" s="123" t="s">
        <v>216</v>
      </c>
      <c r="C770" s="124">
        <v>0</v>
      </c>
      <c r="D770" s="123"/>
      <c r="E770" s="124">
        <v>0</v>
      </c>
      <c r="F770" s="309"/>
      <c r="G770" s="310"/>
    </row>
    <row r="771" spans="1:7" ht="12.75">
      <c r="A771" s="123" t="s">
        <v>217</v>
      </c>
      <c r="B771" s="123" t="s">
        <v>420</v>
      </c>
      <c r="C771" s="124">
        <v>6258.87</v>
      </c>
      <c r="D771" s="123"/>
      <c r="E771" s="124">
        <v>6985</v>
      </c>
      <c r="F771" s="309">
        <f t="shared" si="21"/>
        <v>111.60161498800902</v>
      </c>
      <c r="G771" s="309"/>
    </row>
    <row r="772" spans="1:7" ht="12.75">
      <c r="A772" s="130">
        <v>3296</v>
      </c>
      <c r="B772" s="123" t="s">
        <v>220</v>
      </c>
      <c r="C772" s="124">
        <v>1240</v>
      </c>
      <c r="D772" s="123"/>
      <c r="E772" s="124">
        <v>0</v>
      </c>
      <c r="F772" s="309">
        <f t="shared" si="21"/>
        <v>0</v>
      </c>
      <c r="G772" s="309"/>
    </row>
    <row r="773" spans="1:7" ht="12.75">
      <c r="A773" s="123" t="s">
        <v>221</v>
      </c>
      <c r="B773" s="123" t="s">
        <v>417</v>
      </c>
      <c r="C773" s="124">
        <v>26156.7</v>
      </c>
      <c r="D773" s="123"/>
      <c r="E773" s="124">
        <v>25816</v>
      </c>
      <c r="F773" s="309">
        <f t="shared" si="21"/>
        <v>98.69746565889427</v>
      </c>
      <c r="G773" s="309"/>
    </row>
    <row r="774" spans="1:7" ht="12.75">
      <c r="A774" s="121" t="s">
        <v>222</v>
      </c>
      <c r="B774" s="121" t="s">
        <v>421</v>
      </c>
      <c r="C774" s="122">
        <f>SUM(C775+C778)</f>
        <v>14091.71</v>
      </c>
      <c r="D774" s="122">
        <v>41100</v>
      </c>
      <c r="E774" s="122">
        <v>12109.22</v>
      </c>
      <c r="F774" s="308">
        <f t="shared" si="21"/>
        <v>85.93151576352338</v>
      </c>
      <c r="G774" s="308">
        <f>SUM(E774/D774*100)</f>
        <v>29.46282238442822</v>
      </c>
    </row>
    <row r="775" spans="1:7" ht="12.75">
      <c r="A775" s="121" t="s">
        <v>224</v>
      </c>
      <c r="B775" s="121" t="s">
        <v>422</v>
      </c>
      <c r="C775" s="122">
        <f>SUM(C776:C777)</f>
        <v>8554.67</v>
      </c>
      <c r="D775" s="122">
        <v>21000</v>
      </c>
      <c r="E775" s="122">
        <v>6615.1</v>
      </c>
      <c r="F775" s="308">
        <f t="shared" si="21"/>
        <v>77.32735453267047</v>
      </c>
      <c r="G775" s="308">
        <f>SUM(E775/D775*100)</f>
        <v>31.50047619047619</v>
      </c>
    </row>
    <row r="776" spans="1:7" ht="25.5">
      <c r="A776" s="123" t="s">
        <v>226</v>
      </c>
      <c r="B776" s="126" t="s">
        <v>353</v>
      </c>
      <c r="C776" s="124">
        <v>6542.76</v>
      </c>
      <c r="D776" s="123"/>
      <c r="E776" s="124">
        <v>6615.1</v>
      </c>
      <c r="F776" s="309">
        <f t="shared" si="21"/>
        <v>101.10564960353123</v>
      </c>
      <c r="G776" s="310"/>
    </row>
    <row r="777" spans="1:7" ht="12.75">
      <c r="A777" s="140">
        <v>3426</v>
      </c>
      <c r="B777" s="126" t="s">
        <v>583</v>
      </c>
      <c r="C777" s="124">
        <v>2011.91</v>
      </c>
      <c r="D777" s="123"/>
      <c r="E777" s="124">
        <v>0</v>
      </c>
      <c r="F777" s="309">
        <f t="shared" si="21"/>
        <v>0</v>
      </c>
      <c r="G777" s="310"/>
    </row>
    <row r="778" spans="1:7" ht="12.75">
      <c r="A778" s="121" t="s">
        <v>231</v>
      </c>
      <c r="B778" s="121" t="s">
        <v>423</v>
      </c>
      <c r="C778" s="122">
        <f>SUM(C779:C781)</f>
        <v>5537.04</v>
      </c>
      <c r="D778" s="122">
        <v>20100</v>
      </c>
      <c r="E778" s="122">
        <v>5494.12</v>
      </c>
      <c r="F778" s="308">
        <f t="shared" si="21"/>
        <v>99.22485660208342</v>
      </c>
      <c r="G778" s="308">
        <f>SUM(E778/D778*100)</f>
        <v>27.333930348258704</v>
      </c>
    </row>
    <row r="779" spans="1:7" ht="12.75">
      <c r="A779" s="123" t="s">
        <v>233</v>
      </c>
      <c r="B779" s="123" t="s">
        <v>424</v>
      </c>
      <c r="C779" s="124">
        <v>3736.39</v>
      </c>
      <c r="D779" s="123"/>
      <c r="E779" s="124">
        <v>3710.87</v>
      </c>
      <c r="F779" s="309">
        <f t="shared" si="21"/>
        <v>99.31698778767742</v>
      </c>
      <c r="G779" s="309"/>
    </row>
    <row r="780" spans="1:7" ht="12.75">
      <c r="A780" s="123" t="s">
        <v>235</v>
      </c>
      <c r="B780" s="123" t="s">
        <v>425</v>
      </c>
      <c r="C780" s="124">
        <v>97.41</v>
      </c>
      <c r="D780" s="123"/>
      <c r="E780" s="124">
        <v>170.96</v>
      </c>
      <c r="F780" s="309">
        <f t="shared" si="21"/>
        <v>175.50559490812032</v>
      </c>
      <c r="G780" s="309"/>
    </row>
    <row r="781" spans="1:7" ht="12.75">
      <c r="A781" s="123" t="s">
        <v>237</v>
      </c>
      <c r="B781" s="123" t="s">
        <v>426</v>
      </c>
      <c r="C781" s="124">
        <v>1703.24</v>
      </c>
      <c r="D781" s="123"/>
      <c r="E781" s="124">
        <v>1612.29</v>
      </c>
      <c r="F781" s="309">
        <f t="shared" si="21"/>
        <v>94.66017707428196</v>
      </c>
      <c r="G781" s="310"/>
    </row>
    <row r="782" spans="1:7" ht="12.75">
      <c r="A782" s="121" t="s">
        <v>287</v>
      </c>
      <c r="B782" s="121" t="s">
        <v>444</v>
      </c>
      <c r="C782" s="122">
        <f>SUM(C783)</f>
        <v>13964</v>
      </c>
      <c r="D782" s="122">
        <v>55400</v>
      </c>
      <c r="E782" s="122">
        <v>3562.3</v>
      </c>
      <c r="F782" s="308">
        <f t="shared" si="21"/>
        <v>25.51059868232598</v>
      </c>
      <c r="G782" s="308">
        <f>SUM(E782/D782*100)</f>
        <v>6.430144404332131</v>
      </c>
    </row>
    <row r="783" spans="1:7" ht="12.75">
      <c r="A783" s="121" t="s">
        <v>296</v>
      </c>
      <c r="B783" s="121" t="s">
        <v>445</v>
      </c>
      <c r="C783" s="122">
        <f>SUM(C784:C785)</f>
        <v>13964</v>
      </c>
      <c r="D783" s="122">
        <v>55400</v>
      </c>
      <c r="E783" s="122">
        <v>3562.3</v>
      </c>
      <c r="F783" s="308">
        <f t="shared" si="21"/>
        <v>25.51059868232598</v>
      </c>
      <c r="G783" s="308">
        <f>SUM(E783/D783*100)</f>
        <v>6.430144404332131</v>
      </c>
    </row>
    <row r="784" spans="1:7" ht="12.75">
      <c r="A784" s="123" t="s">
        <v>298</v>
      </c>
      <c r="B784" s="123" t="s">
        <v>446</v>
      </c>
      <c r="C784" s="124">
        <v>0</v>
      </c>
      <c r="D784" s="123"/>
      <c r="E784" s="124">
        <v>3562.3</v>
      </c>
      <c r="F784" s="308"/>
      <c r="G784" s="309"/>
    </row>
    <row r="785" spans="1:7" ht="12.75">
      <c r="A785" s="130">
        <v>4223</v>
      </c>
      <c r="B785" s="123" t="s">
        <v>448</v>
      </c>
      <c r="C785" s="124">
        <v>13964</v>
      </c>
      <c r="D785" s="123"/>
      <c r="E785" s="124">
        <v>0</v>
      </c>
      <c r="F785" s="309">
        <f t="shared" si="21"/>
        <v>0</v>
      </c>
      <c r="G785" s="309"/>
    </row>
    <row r="786" spans="1:7" ht="12.75">
      <c r="A786" s="112" t="s">
        <v>584</v>
      </c>
      <c r="B786" s="112"/>
      <c r="C786" s="113">
        <v>2603468.5</v>
      </c>
      <c r="D786" s="113">
        <v>4590500</v>
      </c>
      <c r="E786" s="113">
        <v>2590825.94</v>
      </c>
      <c r="F786" s="128">
        <f t="shared" si="21"/>
        <v>99.51439550737794</v>
      </c>
      <c r="G786" s="128">
        <f aca="true" t="shared" si="22" ref="G786:G791">SUM(E786/D786*100)</f>
        <v>56.438861561921364</v>
      </c>
    </row>
    <row r="787" spans="1:7" ht="12.75">
      <c r="A787" s="114" t="s">
        <v>585</v>
      </c>
      <c r="B787" s="114"/>
      <c r="C787" s="115">
        <v>2603468.5</v>
      </c>
      <c r="D787" s="115">
        <v>4590500</v>
      </c>
      <c r="E787" s="115">
        <v>2590825.94</v>
      </c>
      <c r="F787" s="174">
        <f t="shared" si="21"/>
        <v>99.51439550737794</v>
      </c>
      <c r="G787" s="174">
        <f t="shared" si="22"/>
        <v>56.438861561921364</v>
      </c>
    </row>
    <row r="788" spans="1:7" ht="12.75">
      <c r="A788" s="116" t="s">
        <v>586</v>
      </c>
      <c r="B788" s="116"/>
      <c r="C788" s="117">
        <v>2603468.5</v>
      </c>
      <c r="D788" s="117">
        <v>4590500</v>
      </c>
      <c r="E788" s="117">
        <v>2590825.94</v>
      </c>
      <c r="F788" s="175">
        <f t="shared" si="21"/>
        <v>99.51439550737794</v>
      </c>
      <c r="G788" s="175">
        <f t="shared" si="22"/>
        <v>56.438861561921364</v>
      </c>
    </row>
    <row r="789" spans="1:7" ht="12.75">
      <c r="A789" s="118" t="s">
        <v>587</v>
      </c>
      <c r="B789" s="118"/>
      <c r="C789" s="119">
        <v>2603468.5</v>
      </c>
      <c r="D789" s="119">
        <v>4590500</v>
      </c>
      <c r="E789" s="119">
        <v>2590825.94</v>
      </c>
      <c r="F789" s="176">
        <f t="shared" si="21"/>
        <v>99.51439550737794</v>
      </c>
      <c r="G789" s="176">
        <f t="shared" si="22"/>
        <v>56.438861561921364</v>
      </c>
    </row>
    <row r="790" spans="1:7" ht="12.75">
      <c r="A790" s="121" t="s">
        <v>138</v>
      </c>
      <c r="B790" s="121" t="s">
        <v>386</v>
      </c>
      <c r="C790" s="122">
        <v>1638230.66</v>
      </c>
      <c r="D790" s="122">
        <v>3475400</v>
      </c>
      <c r="E790" s="122">
        <v>1655840.95</v>
      </c>
      <c r="F790" s="308">
        <f t="shared" si="21"/>
        <v>101.07495790611074</v>
      </c>
      <c r="G790" s="308">
        <f t="shared" si="22"/>
        <v>47.64461500834436</v>
      </c>
    </row>
    <row r="791" spans="1:7" ht="12.75">
      <c r="A791" s="121" t="s">
        <v>140</v>
      </c>
      <c r="B791" s="121" t="s">
        <v>387</v>
      </c>
      <c r="C791" s="122">
        <v>1373063.63</v>
      </c>
      <c r="D791" s="122">
        <v>2939000</v>
      </c>
      <c r="E791" s="122">
        <v>1394334.22</v>
      </c>
      <c r="F791" s="308">
        <f t="shared" si="21"/>
        <v>101.54913359696229</v>
      </c>
      <c r="G791" s="308">
        <f t="shared" si="22"/>
        <v>47.442470908472266</v>
      </c>
    </row>
    <row r="792" spans="1:7" ht="12.75">
      <c r="A792" s="123" t="s">
        <v>142</v>
      </c>
      <c r="B792" s="123" t="s">
        <v>388</v>
      </c>
      <c r="C792" s="124">
        <v>1369821.51</v>
      </c>
      <c r="D792" s="123"/>
      <c r="E792" s="124">
        <v>1385235.2</v>
      </c>
      <c r="F792" s="309">
        <f t="shared" si="21"/>
        <v>101.12523346198586</v>
      </c>
      <c r="G792" s="309"/>
    </row>
    <row r="793" spans="1:7" ht="12.75">
      <c r="A793" s="123" t="s">
        <v>145</v>
      </c>
      <c r="B793" s="123" t="s">
        <v>389</v>
      </c>
      <c r="C793" s="124">
        <v>0</v>
      </c>
      <c r="D793" s="123"/>
      <c r="E793" s="124">
        <v>9034.53</v>
      </c>
      <c r="F793" s="309"/>
      <c r="G793" s="309"/>
    </row>
    <row r="794" spans="1:7" ht="12.75">
      <c r="A794" s="123" t="s">
        <v>147</v>
      </c>
      <c r="B794" s="123" t="s">
        <v>390</v>
      </c>
      <c r="C794" s="124">
        <v>3242.12</v>
      </c>
      <c r="D794" s="123"/>
      <c r="E794" s="124">
        <v>64.49</v>
      </c>
      <c r="F794" s="310">
        <f t="shared" si="21"/>
        <v>1.9891305688870244</v>
      </c>
      <c r="G794" s="309"/>
    </row>
    <row r="795" spans="1:7" ht="12.75">
      <c r="A795" s="121" t="s">
        <v>149</v>
      </c>
      <c r="B795" s="121" t="s">
        <v>391</v>
      </c>
      <c r="C795" s="122">
        <v>29000</v>
      </c>
      <c r="D795" s="122">
        <v>30400</v>
      </c>
      <c r="E795" s="122">
        <v>21681.2</v>
      </c>
      <c r="F795" s="308">
        <f t="shared" si="21"/>
        <v>74.76275862068967</v>
      </c>
      <c r="G795" s="308">
        <f>SUM(E795/D795*100)</f>
        <v>71.31973684210526</v>
      </c>
    </row>
    <row r="796" spans="1:7" ht="12.75">
      <c r="A796" s="123" t="s">
        <v>151</v>
      </c>
      <c r="B796" s="123" t="s">
        <v>391</v>
      </c>
      <c r="C796" s="124">
        <v>29000</v>
      </c>
      <c r="D796" s="123"/>
      <c r="E796" s="124">
        <v>21681.2</v>
      </c>
      <c r="F796" s="309">
        <f t="shared" si="21"/>
        <v>74.76275862068967</v>
      </c>
      <c r="G796" s="309"/>
    </row>
    <row r="797" spans="1:7" ht="12.75">
      <c r="A797" s="121" t="s">
        <v>152</v>
      </c>
      <c r="B797" s="121" t="s">
        <v>392</v>
      </c>
      <c r="C797" s="122">
        <v>236167.03</v>
      </c>
      <c r="D797" s="122">
        <v>506000</v>
      </c>
      <c r="E797" s="122">
        <v>239825.53</v>
      </c>
      <c r="F797" s="308">
        <f t="shared" si="21"/>
        <v>101.54911547136787</v>
      </c>
      <c r="G797" s="308">
        <f>SUM(E797/D797*100)</f>
        <v>47.39634980237154</v>
      </c>
    </row>
    <row r="798" spans="1:7" ht="12.75">
      <c r="A798" s="123" t="s">
        <v>154</v>
      </c>
      <c r="B798" s="123" t="s">
        <v>393</v>
      </c>
      <c r="C798" s="124">
        <v>212824.95</v>
      </c>
      <c r="D798" s="123"/>
      <c r="E798" s="124">
        <v>216121.9</v>
      </c>
      <c r="F798" s="309">
        <f t="shared" si="21"/>
        <v>101.54913697853564</v>
      </c>
      <c r="G798" s="309"/>
    </row>
    <row r="799" spans="1:7" ht="12.75">
      <c r="A799" s="123" t="s">
        <v>156</v>
      </c>
      <c r="B799" s="123" t="s">
        <v>394</v>
      </c>
      <c r="C799" s="124">
        <v>23342.08</v>
      </c>
      <c r="D799" s="123"/>
      <c r="E799" s="124">
        <v>23703.63</v>
      </c>
      <c r="F799" s="309">
        <f t="shared" si="21"/>
        <v>101.54891937650801</v>
      </c>
      <c r="G799" s="309"/>
    </row>
    <row r="800" spans="1:7" ht="12.75">
      <c r="A800" s="121" t="s">
        <v>158</v>
      </c>
      <c r="B800" s="121" t="s">
        <v>395</v>
      </c>
      <c r="C800" s="122">
        <v>831547.75</v>
      </c>
      <c r="D800" s="122">
        <v>937100</v>
      </c>
      <c r="E800" s="122">
        <v>895544.51</v>
      </c>
      <c r="F800" s="308">
        <f t="shared" si="21"/>
        <v>107.69610163697756</v>
      </c>
      <c r="G800" s="308">
        <f>SUM(E800/D800*100)</f>
        <v>95.5655223562053</v>
      </c>
    </row>
    <row r="801" spans="1:7" ht="12.75">
      <c r="A801" s="121" t="s">
        <v>160</v>
      </c>
      <c r="B801" s="121" t="s">
        <v>396</v>
      </c>
      <c r="C801" s="122">
        <v>34928</v>
      </c>
      <c r="D801" s="122">
        <v>78800</v>
      </c>
      <c r="E801" s="122">
        <v>27186.02</v>
      </c>
      <c r="F801" s="308">
        <f t="shared" si="21"/>
        <v>77.83445945945945</v>
      </c>
      <c r="G801" s="308">
        <f>SUM(E801/D801*100)</f>
        <v>34.50002538071066</v>
      </c>
    </row>
    <row r="802" spans="1:7" ht="12.75">
      <c r="A802" s="123" t="s">
        <v>162</v>
      </c>
      <c r="B802" s="123" t="s">
        <v>397</v>
      </c>
      <c r="C802" s="124">
        <v>0</v>
      </c>
      <c r="D802" s="123"/>
      <c r="E802" s="124">
        <v>150.02</v>
      </c>
      <c r="F802" s="309"/>
      <c r="G802" s="309"/>
    </row>
    <row r="803" spans="1:7" ht="12.75">
      <c r="A803" s="123" t="s">
        <v>164</v>
      </c>
      <c r="B803" s="123" t="s">
        <v>398</v>
      </c>
      <c r="C803" s="124">
        <v>26836</v>
      </c>
      <c r="D803" s="123"/>
      <c r="E803" s="124">
        <v>19852</v>
      </c>
      <c r="F803" s="309">
        <f t="shared" si="21"/>
        <v>73.97525711730512</v>
      </c>
      <c r="G803" s="309"/>
    </row>
    <row r="804" spans="1:7" ht="12.75">
      <c r="A804" s="123" t="s">
        <v>166</v>
      </c>
      <c r="B804" s="123" t="s">
        <v>399</v>
      </c>
      <c r="C804" s="124">
        <v>3500</v>
      </c>
      <c r="D804" s="123"/>
      <c r="E804" s="124">
        <v>0</v>
      </c>
      <c r="F804" s="309">
        <f t="shared" si="21"/>
        <v>0</v>
      </c>
      <c r="G804" s="309"/>
    </row>
    <row r="805" spans="1:7" ht="12.75">
      <c r="A805" s="123" t="s">
        <v>168</v>
      </c>
      <c r="B805" s="123" t="s">
        <v>400</v>
      </c>
      <c r="C805" s="124">
        <v>4592</v>
      </c>
      <c r="D805" s="123"/>
      <c r="E805" s="124">
        <v>7184</v>
      </c>
      <c r="F805" s="309">
        <f t="shared" si="21"/>
        <v>156.44599303135888</v>
      </c>
      <c r="G805" s="309"/>
    </row>
    <row r="806" spans="1:7" ht="12.75">
      <c r="A806" s="121" t="s">
        <v>170</v>
      </c>
      <c r="B806" s="121" t="s">
        <v>401</v>
      </c>
      <c r="C806" s="122">
        <v>383947.78</v>
      </c>
      <c r="D806" s="122">
        <v>443000</v>
      </c>
      <c r="E806" s="122">
        <v>463101.5</v>
      </c>
      <c r="F806" s="308">
        <f t="shared" si="21"/>
        <v>120.61575144411565</v>
      </c>
      <c r="G806" s="308">
        <f>SUM(E806/D806*100)</f>
        <v>104.53758465011288</v>
      </c>
    </row>
    <row r="807" spans="1:7" ht="12.75">
      <c r="A807" s="123" t="s">
        <v>172</v>
      </c>
      <c r="B807" s="123" t="s">
        <v>402</v>
      </c>
      <c r="C807" s="124">
        <v>7093.29</v>
      </c>
      <c r="D807" s="123"/>
      <c r="E807" s="124">
        <v>10929.67</v>
      </c>
      <c r="F807" s="309">
        <f t="shared" si="21"/>
        <v>154.08463491553286</v>
      </c>
      <c r="G807" s="309"/>
    </row>
    <row r="808" spans="1:7" ht="12.75">
      <c r="A808" s="123" t="s">
        <v>176</v>
      </c>
      <c r="B808" s="123" t="s">
        <v>403</v>
      </c>
      <c r="C808" s="124">
        <v>16429.38</v>
      </c>
      <c r="D808" s="123"/>
      <c r="E808" s="124">
        <v>14762.51</v>
      </c>
      <c r="F808" s="309">
        <f t="shared" si="21"/>
        <v>89.85433412581607</v>
      </c>
      <c r="G808" s="309"/>
    </row>
    <row r="809" spans="1:7" ht="12.75">
      <c r="A809" s="123" t="s">
        <v>178</v>
      </c>
      <c r="B809" s="123" t="s">
        <v>404</v>
      </c>
      <c r="C809" s="124">
        <v>336701.23</v>
      </c>
      <c r="D809" s="123"/>
      <c r="E809" s="124">
        <v>424614.64</v>
      </c>
      <c r="F809" s="309">
        <f t="shared" si="21"/>
        <v>126.11021349699259</v>
      </c>
      <c r="G809" s="309"/>
    </row>
    <row r="810" spans="1:7" ht="12.75">
      <c r="A810" s="123" t="s">
        <v>180</v>
      </c>
      <c r="B810" s="123" t="s">
        <v>464</v>
      </c>
      <c r="C810" s="124">
        <v>7687.5</v>
      </c>
      <c r="D810" s="123"/>
      <c r="E810" s="124">
        <v>0</v>
      </c>
      <c r="F810" s="309">
        <f t="shared" si="21"/>
        <v>0</v>
      </c>
      <c r="G810" s="309"/>
    </row>
    <row r="811" spans="1:7" ht="12.75">
      <c r="A811" s="123" t="s">
        <v>182</v>
      </c>
      <c r="B811" s="123" t="s">
        <v>405</v>
      </c>
      <c r="C811" s="124">
        <v>16036.38</v>
      </c>
      <c r="D811" s="123"/>
      <c r="E811" s="124">
        <v>12794.68</v>
      </c>
      <c r="F811" s="309">
        <f t="shared" si="21"/>
        <v>79.7853380875235</v>
      </c>
      <c r="G811" s="309"/>
    </row>
    <row r="812" spans="1:7" ht="12.75">
      <c r="A812" s="121" t="s">
        <v>184</v>
      </c>
      <c r="B812" s="121" t="s">
        <v>406</v>
      </c>
      <c r="C812" s="122">
        <v>398593.45</v>
      </c>
      <c r="D812" s="122">
        <v>376300</v>
      </c>
      <c r="E812" s="122">
        <v>393759.82</v>
      </c>
      <c r="F812" s="308">
        <f t="shared" si="21"/>
        <v>98.78732829152109</v>
      </c>
      <c r="G812" s="308">
        <f>SUM(E812/D812*100)</f>
        <v>104.63986712729205</v>
      </c>
    </row>
    <row r="813" spans="1:7" ht="12.75">
      <c r="A813" s="123" t="s">
        <v>186</v>
      </c>
      <c r="B813" s="123" t="s">
        <v>407</v>
      </c>
      <c r="C813" s="124">
        <v>22263.95</v>
      </c>
      <c r="D813" s="123"/>
      <c r="E813" s="124">
        <v>20612.14</v>
      </c>
      <c r="F813" s="309">
        <f t="shared" si="21"/>
        <v>92.58078642828428</v>
      </c>
      <c r="G813" s="309"/>
    </row>
    <row r="814" spans="1:7" ht="12.75">
      <c r="A814" s="123" t="s">
        <v>188</v>
      </c>
      <c r="B814" s="123" t="s">
        <v>408</v>
      </c>
      <c r="C814" s="124">
        <v>238406.57</v>
      </c>
      <c r="D814" s="123"/>
      <c r="E814" s="124">
        <v>309600.54</v>
      </c>
      <c r="F814" s="309">
        <f t="shared" si="21"/>
        <v>129.86241947946314</v>
      </c>
      <c r="G814" s="309"/>
    </row>
    <row r="815" spans="1:7" ht="12.75">
      <c r="A815" s="123" t="s">
        <v>194</v>
      </c>
      <c r="B815" s="123" t="s">
        <v>411</v>
      </c>
      <c r="C815" s="124">
        <v>93750</v>
      </c>
      <c r="D815" s="123"/>
      <c r="E815" s="124">
        <v>0</v>
      </c>
      <c r="F815" s="309">
        <f t="shared" si="21"/>
        <v>0</v>
      </c>
      <c r="G815" s="309"/>
    </row>
    <row r="816" spans="1:7" ht="12.75">
      <c r="A816" s="123" t="s">
        <v>198</v>
      </c>
      <c r="B816" s="123" t="s">
        <v>413</v>
      </c>
      <c r="C816" s="124">
        <v>14416.46</v>
      </c>
      <c r="D816" s="123"/>
      <c r="E816" s="124">
        <v>26007.77</v>
      </c>
      <c r="F816" s="309">
        <f t="shared" si="21"/>
        <v>180.40330289127846</v>
      </c>
      <c r="G816" s="309"/>
    </row>
    <row r="817" spans="1:7" ht="12.75">
      <c r="A817" s="123" t="s">
        <v>200</v>
      </c>
      <c r="B817" s="123" t="s">
        <v>414</v>
      </c>
      <c r="C817" s="124">
        <v>21099.53</v>
      </c>
      <c r="D817" s="123"/>
      <c r="E817" s="124">
        <v>29317.53</v>
      </c>
      <c r="F817" s="309">
        <f t="shared" si="21"/>
        <v>138.94873487703282</v>
      </c>
      <c r="G817" s="309"/>
    </row>
    <row r="818" spans="1:7" ht="12.75">
      <c r="A818" s="123" t="s">
        <v>202</v>
      </c>
      <c r="B818" s="123" t="s">
        <v>415</v>
      </c>
      <c r="C818" s="124">
        <v>8656.94</v>
      </c>
      <c r="D818" s="123"/>
      <c r="E818" s="124">
        <v>8221.84</v>
      </c>
      <c r="F818" s="309">
        <f t="shared" si="21"/>
        <v>94.97397463768952</v>
      </c>
      <c r="G818" s="309"/>
    </row>
    <row r="819" spans="1:7" ht="12.75">
      <c r="A819" s="121" t="s">
        <v>207</v>
      </c>
      <c r="B819" s="121" t="s">
        <v>417</v>
      </c>
      <c r="C819" s="122">
        <v>14078.52</v>
      </c>
      <c r="D819" s="122">
        <v>39000</v>
      </c>
      <c r="E819" s="122">
        <v>11497.17</v>
      </c>
      <c r="F819" s="308">
        <f t="shared" si="21"/>
        <v>81.66462099709344</v>
      </c>
      <c r="G819" s="308">
        <f>SUM(E819/D819*100)</f>
        <v>29.479923076923075</v>
      </c>
    </row>
    <row r="820" spans="1:7" ht="12.75">
      <c r="A820" s="123" t="s">
        <v>211</v>
      </c>
      <c r="B820" s="123" t="s">
        <v>418</v>
      </c>
      <c r="C820" s="124">
        <v>10382.22</v>
      </c>
      <c r="D820" s="123"/>
      <c r="E820" s="124">
        <v>2332.79</v>
      </c>
      <c r="F820" s="309">
        <f t="shared" si="21"/>
        <v>22.469086573006543</v>
      </c>
      <c r="G820" s="310"/>
    </row>
    <row r="821" spans="1:7" ht="12.75">
      <c r="A821" s="123" t="s">
        <v>215</v>
      </c>
      <c r="B821" s="123" t="s">
        <v>216</v>
      </c>
      <c r="C821" s="124">
        <v>1000</v>
      </c>
      <c r="D821" s="123"/>
      <c r="E821" s="124">
        <v>1200</v>
      </c>
      <c r="F821" s="309">
        <f t="shared" si="21"/>
        <v>120</v>
      </c>
      <c r="G821" s="309"/>
    </row>
    <row r="822" spans="1:7" ht="12.75">
      <c r="A822" s="123" t="s">
        <v>221</v>
      </c>
      <c r="B822" s="123" t="s">
        <v>417</v>
      </c>
      <c r="C822" s="124">
        <v>2696.3</v>
      </c>
      <c r="D822" s="123"/>
      <c r="E822" s="124">
        <v>7964.38</v>
      </c>
      <c r="F822" s="309">
        <f t="shared" si="21"/>
        <v>295.3818195304676</v>
      </c>
      <c r="G822" s="309"/>
    </row>
    <row r="823" spans="1:7" ht="12.75">
      <c r="A823" s="121" t="s">
        <v>287</v>
      </c>
      <c r="B823" s="121" t="s">
        <v>444</v>
      </c>
      <c r="C823" s="122">
        <v>133690.09</v>
      </c>
      <c r="D823" s="122">
        <v>178000</v>
      </c>
      <c r="E823" s="122">
        <v>39440.48</v>
      </c>
      <c r="F823" s="308">
        <f t="shared" si="21"/>
        <v>29.501423777932985</v>
      </c>
      <c r="G823" s="308">
        <f>SUM(E823/D823*100)</f>
        <v>22.157573033707866</v>
      </c>
    </row>
    <row r="824" spans="1:7" ht="12.75">
      <c r="A824" s="121" t="s">
        <v>296</v>
      </c>
      <c r="B824" s="121" t="s">
        <v>445</v>
      </c>
      <c r="C824" s="122">
        <v>133690.09</v>
      </c>
      <c r="D824" s="122">
        <v>56000</v>
      </c>
      <c r="E824" s="122">
        <v>39440.48</v>
      </c>
      <c r="F824" s="308">
        <f t="shared" si="21"/>
        <v>29.501423777932985</v>
      </c>
      <c r="G824" s="308">
        <f>SUM(E824/D824*100)</f>
        <v>70.42942857142857</v>
      </c>
    </row>
    <row r="825" spans="1:7" ht="12.75">
      <c r="A825" s="123" t="s">
        <v>298</v>
      </c>
      <c r="B825" s="123" t="s">
        <v>446</v>
      </c>
      <c r="C825" s="124">
        <v>1219.99</v>
      </c>
      <c r="D825" s="123"/>
      <c r="E825" s="124">
        <v>12229.55</v>
      </c>
      <c r="F825" s="309">
        <f t="shared" si="21"/>
        <v>1002.4303477897358</v>
      </c>
      <c r="G825" s="309"/>
    </row>
    <row r="826" spans="1:7" ht="12.75">
      <c r="A826" s="123" t="s">
        <v>299</v>
      </c>
      <c r="B826" s="123" t="s">
        <v>447</v>
      </c>
      <c r="C826" s="124">
        <v>170.1</v>
      </c>
      <c r="D826" s="123"/>
      <c r="E826" s="124">
        <v>0</v>
      </c>
      <c r="F826" s="309">
        <f t="shared" si="21"/>
        <v>0</v>
      </c>
      <c r="G826" s="309"/>
    </row>
    <row r="827" spans="1:7" ht="12.75">
      <c r="A827" s="123" t="s">
        <v>304</v>
      </c>
      <c r="B827" s="123" t="s">
        <v>449</v>
      </c>
      <c r="C827" s="124">
        <v>132300</v>
      </c>
      <c r="D827" s="123"/>
      <c r="E827" s="124">
        <v>27210.93</v>
      </c>
      <c r="F827" s="309">
        <f t="shared" si="21"/>
        <v>20.567596371882086</v>
      </c>
      <c r="G827" s="309"/>
    </row>
    <row r="828" spans="1:7" ht="12.75">
      <c r="A828" s="121" t="s">
        <v>305</v>
      </c>
      <c r="B828" s="121" t="s">
        <v>459</v>
      </c>
      <c r="C828" s="122">
        <v>0</v>
      </c>
      <c r="D828" s="122">
        <v>120000</v>
      </c>
      <c r="E828" s="122">
        <v>0</v>
      </c>
      <c r="F828" s="308"/>
      <c r="G828" s="308">
        <f>SUM(E828/D828*100)</f>
        <v>0</v>
      </c>
    </row>
    <row r="829" spans="1:7" ht="12.75">
      <c r="A829" s="121" t="s">
        <v>314</v>
      </c>
      <c r="B829" s="121" t="s">
        <v>450</v>
      </c>
      <c r="C829" s="122">
        <v>0</v>
      </c>
      <c r="D829" s="122">
        <v>2000</v>
      </c>
      <c r="E829" s="122">
        <v>0</v>
      </c>
      <c r="F829" s="308"/>
      <c r="G829" s="308">
        <f>SUM(E829/D829*100)</f>
        <v>0</v>
      </c>
    </row>
    <row r="830" spans="1:7" ht="12.75">
      <c r="A830" s="112" t="s">
        <v>588</v>
      </c>
      <c r="B830" s="112"/>
      <c r="C830" s="113">
        <v>164706.12</v>
      </c>
      <c r="D830" s="113">
        <v>931000</v>
      </c>
      <c r="E830" s="113">
        <v>296812.58</v>
      </c>
      <c r="F830" s="128">
        <f t="shared" si="21"/>
        <v>180.20737784364056</v>
      </c>
      <c r="G830" s="128">
        <f>SUM(E830/D830*100)</f>
        <v>31.88105048335124</v>
      </c>
    </row>
    <row r="831" spans="1:7" ht="12.75">
      <c r="A831" s="114" t="s">
        <v>589</v>
      </c>
      <c r="B831" s="114"/>
      <c r="C831" s="115">
        <v>164706.12</v>
      </c>
      <c r="D831" s="115">
        <v>931000</v>
      </c>
      <c r="E831" s="115">
        <v>296812.58</v>
      </c>
      <c r="F831" s="174">
        <f aca="true" t="shared" si="23" ref="F831:F889">SUM(E831/C831*100)</f>
        <v>180.20737784364056</v>
      </c>
      <c r="G831" s="174">
        <f aca="true" t="shared" si="24" ref="G831:G894">SUM(E831/D831*100)</f>
        <v>31.88105048335124</v>
      </c>
    </row>
    <row r="832" spans="1:7" ht="12.75">
      <c r="A832" s="116" t="s">
        <v>590</v>
      </c>
      <c r="B832" s="116"/>
      <c r="C832" s="117">
        <v>164706.12</v>
      </c>
      <c r="D832" s="117">
        <v>931000</v>
      </c>
      <c r="E832" s="117">
        <v>296812.58</v>
      </c>
      <c r="F832" s="175">
        <f t="shared" si="23"/>
        <v>180.20737784364056</v>
      </c>
      <c r="G832" s="175">
        <f t="shared" si="24"/>
        <v>31.88105048335124</v>
      </c>
    </row>
    <row r="833" spans="1:7" ht="12.75">
      <c r="A833" s="118" t="s">
        <v>591</v>
      </c>
      <c r="B833" s="118"/>
      <c r="C833" s="119">
        <v>164588.37</v>
      </c>
      <c r="D833" s="119">
        <v>760000</v>
      </c>
      <c r="E833" s="119">
        <v>296812.58</v>
      </c>
      <c r="F833" s="176">
        <f t="shared" si="23"/>
        <v>180.3363020121045</v>
      </c>
      <c r="G833" s="176">
        <f t="shared" si="24"/>
        <v>39.05428684210527</v>
      </c>
    </row>
    <row r="834" spans="1:7" ht="12.75">
      <c r="A834" s="121" t="s">
        <v>158</v>
      </c>
      <c r="B834" s="121" t="s">
        <v>395</v>
      </c>
      <c r="C834" s="122">
        <v>96758.69</v>
      </c>
      <c r="D834" s="122">
        <v>525000</v>
      </c>
      <c r="E834" s="122">
        <v>166976</v>
      </c>
      <c r="F834" s="308">
        <f t="shared" si="23"/>
        <v>172.5695128778614</v>
      </c>
      <c r="G834" s="308">
        <f t="shared" si="24"/>
        <v>31.80495238095238</v>
      </c>
    </row>
    <row r="835" spans="1:7" ht="12.75">
      <c r="A835" s="121" t="s">
        <v>170</v>
      </c>
      <c r="B835" s="121" t="s">
        <v>401</v>
      </c>
      <c r="C835" s="122">
        <v>0</v>
      </c>
      <c r="D835" s="122">
        <v>11000</v>
      </c>
      <c r="E835" s="122">
        <v>13559.26</v>
      </c>
      <c r="F835" s="308"/>
      <c r="G835" s="308">
        <f t="shared" si="24"/>
        <v>123.266</v>
      </c>
    </row>
    <row r="836" spans="1:7" ht="12.75">
      <c r="A836" s="123" t="s">
        <v>172</v>
      </c>
      <c r="B836" s="123" t="s">
        <v>402</v>
      </c>
      <c r="C836" s="124">
        <v>0</v>
      </c>
      <c r="D836" s="123"/>
      <c r="E836" s="124">
        <v>13559.26</v>
      </c>
      <c r="F836" s="309"/>
      <c r="G836" s="309"/>
    </row>
    <row r="837" spans="1:7" ht="12.75">
      <c r="A837" s="121" t="s">
        <v>184</v>
      </c>
      <c r="B837" s="121" t="s">
        <v>406</v>
      </c>
      <c r="C837" s="122">
        <v>0</v>
      </c>
      <c r="D837" s="122">
        <v>20000</v>
      </c>
      <c r="E837" s="122">
        <v>17500</v>
      </c>
      <c r="F837" s="308"/>
      <c r="G837" s="308">
        <f t="shared" si="24"/>
        <v>87.5</v>
      </c>
    </row>
    <row r="838" spans="1:7" ht="12.75">
      <c r="A838" s="123" t="s">
        <v>190</v>
      </c>
      <c r="B838" s="123" t="s">
        <v>409</v>
      </c>
      <c r="C838" s="124">
        <v>0</v>
      </c>
      <c r="D838" s="123"/>
      <c r="E838" s="124">
        <v>17500</v>
      </c>
      <c r="F838" s="309"/>
      <c r="G838" s="309"/>
    </row>
    <row r="839" spans="1:7" ht="12.75">
      <c r="A839" s="121" t="s">
        <v>204</v>
      </c>
      <c r="B839" s="121" t="s">
        <v>416</v>
      </c>
      <c r="C839" s="122">
        <v>0</v>
      </c>
      <c r="D839" s="122">
        <v>5000</v>
      </c>
      <c r="E839" s="122">
        <v>0</v>
      </c>
      <c r="F839" s="308"/>
      <c r="G839" s="308">
        <f t="shared" si="24"/>
        <v>0</v>
      </c>
    </row>
    <row r="840" spans="1:7" ht="12.75">
      <c r="A840" s="121" t="s">
        <v>207</v>
      </c>
      <c r="B840" s="121" t="s">
        <v>417</v>
      </c>
      <c r="C840" s="122">
        <v>96758.69</v>
      </c>
      <c r="D840" s="122">
        <v>489000</v>
      </c>
      <c r="E840" s="122">
        <v>135916.74</v>
      </c>
      <c r="F840" s="308">
        <f t="shared" si="23"/>
        <v>140.46980173046987</v>
      </c>
      <c r="G840" s="308">
        <f t="shared" si="24"/>
        <v>27.79483435582822</v>
      </c>
    </row>
    <row r="841" spans="1:7" ht="12.75">
      <c r="A841" s="123" t="s">
        <v>209</v>
      </c>
      <c r="B841" s="123" t="s">
        <v>582</v>
      </c>
      <c r="C841" s="124">
        <v>96758.69</v>
      </c>
      <c r="D841" s="123"/>
      <c r="E841" s="124">
        <v>135916.74</v>
      </c>
      <c r="F841" s="309">
        <f t="shared" si="23"/>
        <v>140.46980173046987</v>
      </c>
      <c r="G841" s="309"/>
    </row>
    <row r="842" spans="1:7" ht="12.75">
      <c r="A842" s="121" t="s">
        <v>265</v>
      </c>
      <c r="B842" s="121" t="s">
        <v>433</v>
      </c>
      <c r="C842" s="122">
        <v>67829.68</v>
      </c>
      <c r="D842" s="122">
        <v>235000</v>
      </c>
      <c r="E842" s="122">
        <v>129836.58</v>
      </c>
      <c r="F842" s="308">
        <f t="shared" si="23"/>
        <v>191.41558680506824</v>
      </c>
      <c r="G842" s="308">
        <f t="shared" si="24"/>
        <v>55.2496085106383</v>
      </c>
    </row>
    <row r="843" spans="1:7" ht="12.75">
      <c r="A843" s="121" t="s">
        <v>267</v>
      </c>
      <c r="B843" s="121" t="s">
        <v>434</v>
      </c>
      <c r="C843" s="122">
        <v>67829.68</v>
      </c>
      <c r="D843" s="122">
        <v>235000</v>
      </c>
      <c r="E843" s="122">
        <v>129836.58</v>
      </c>
      <c r="F843" s="308">
        <f t="shared" si="23"/>
        <v>191.41558680506824</v>
      </c>
      <c r="G843" s="308">
        <f t="shared" si="24"/>
        <v>55.2496085106383</v>
      </c>
    </row>
    <row r="844" spans="1:7" ht="12.75">
      <c r="A844" s="123" t="s">
        <v>268</v>
      </c>
      <c r="B844" s="123" t="s">
        <v>435</v>
      </c>
      <c r="C844" s="124">
        <v>67829.68</v>
      </c>
      <c r="D844" s="123"/>
      <c r="E844" s="124">
        <v>129836.58</v>
      </c>
      <c r="F844" s="309">
        <f t="shared" si="23"/>
        <v>191.41558680506824</v>
      </c>
      <c r="G844" s="309"/>
    </row>
    <row r="845" spans="1:7" ht="12.75">
      <c r="A845" s="118" t="s">
        <v>592</v>
      </c>
      <c r="B845" s="118"/>
      <c r="C845" s="119">
        <v>0</v>
      </c>
      <c r="D845" s="119">
        <v>108000</v>
      </c>
      <c r="E845" s="119">
        <v>0</v>
      </c>
      <c r="F845" s="176"/>
      <c r="G845" s="176">
        <f t="shared" si="24"/>
        <v>0</v>
      </c>
    </row>
    <row r="846" spans="1:7" ht="12.75">
      <c r="A846" s="121" t="s">
        <v>158</v>
      </c>
      <c r="B846" s="121" t="s">
        <v>395</v>
      </c>
      <c r="C846" s="122">
        <v>0</v>
      </c>
      <c r="D846" s="122">
        <v>108000</v>
      </c>
      <c r="E846" s="122">
        <v>0</v>
      </c>
      <c r="F846" s="308"/>
      <c r="G846" s="308">
        <f t="shared" si="24"/>
        <v>0</v>
      </c>
    </row>
    <row r="847" spans="1:7" ht="12.75">
      <c r="A847" s="121" t="s">
        <v>170</v>
      </c>
      <c r="B847" s="121" t="s">
        <v>401</v>
      </c>
      <c r="C847" s="122">
        <v>0</v>
      </c>
      <c r="D847" s="122">
        <v>16400</v>
      </c>
      <c r="E847" s="122">
        <v>0</v>
      </c>
      <c r="F847" s="308"/>
      <c r="G847" s="308">
        <f t="shared" si="24"/>
        <v>0</v>
      </c>
    </row>
    <row r="848" spans="1:7" ht="12.75">
      <c r="A848" s="121" t="s">
        <v>184</v>
      </c>
      <c r="B848" s="121" t="s">
        <v>406</v>
      </c>
      <c r="C848" s="122">
        <v>0</v>
      </c>
      <c r="D848" s="122">
        <v>3000</v>
      </c>
      <c r="E848" s="122">
        <v>0</v>
      </c>
      <c r="F848" s="308"/>
      <c r="G848" s="308">
        <f t="shared" si="24"/>
        <v>0</v>
      </c>
    </row>
    <row r="849" spans="1:7" ht="12.75">
      <c r="A849" s="121" t="s">
        <v>207</v>
      </c>
      <c r="B849" s="121" t="s">
        <v>417</v>
      </c>
      <c r="C849" s="122">
        <v>0</v>
      </c>
      <c r="D849" s="122">
        <v>88600</v>
      </c>
      <c r="E849" s="122">
        <v>0</v>
      </c>
      <c r="F849" s="308"/>
      <c r="G849" s="308">
        <f t="shared" si="24"/>
        <v>0</v>
      </c>
    </row>
    <row r="850" spans="1:7" ht="12.75">
      <c r="A850" s="118" t="s">
        <v>593</v>
      </c>
      <c r="B850" s="118"/>
      <c r="C850" s="119">
        <v>117.75</v>
      </c>
      <c r="D850" s="119">
        <v>3000</v>
      </c>
      <c r="E850" s="119">
        <v>0</v>
      </c>
      <c r="F850" s="176">
        <f t="shared" si="23"/>
        <v>0</v>
      </c>
      <c r="G850" s="176">
        <f t="shared" si="24"/>
        <v>0</v>
      </c>
    </row>
    <row r="851" spans="1:7" ht="12.75">
      <c r="A851" s="121" t="s">
        <v>158</v>
      </c>
      <c r="B851" s="121" t="s">
        <v>395</v>
      </c>
      <c r="C851" s="122">
        <v>117.75</v>
      </c>
      <c r="D851" s="122">
        <v>3000</v>
      </c>
      <c r="E851" s="122">
        <v>0</v>
      </c>
      <c r="F851" s="308">
        <f t="shared" si="23"/>
        <v>0</v>
      </c>
      <c r="G851" s="308">
        <f t="shared" si="24"/>
        <v>0</v>
      </c>
    </row>
    <row r="852" spans="1:7" ht="12.75">
      <c r="A852" s="121" t="s">
        <v>170</v>
      </c>
      <c r="B852" s="121" t="s">
        <v>401</v>
      </c>
      <c r="C852" s="122">
        <v>117.75</v>
      </c>
      <c r="D852" s="122">
        <v>2000</v>
      </c>
      <c r="E852" s="122">
        <v>0</v>
      </c>
      <c r="F852" s="308">
        <f t="shared" si="23"/>
        <v>0</v>
      </c>
      <c r="G852" s="308">
        <f t="shared" si="24"/>
        <v>0</v>
      </c>
    </row>
    <row r="853" spans="1:7" ht="12.75">
      <c r="A853" s="123" t="s">
        <v>172</v>
      </c>
      <c r="B853" s="123" t="s">
        <v>402</v>
      </c>
      <c r="C853" s="124">
        <v>117.75</v>
      </c>
      <c r="D853" s="123"/>
      <c r="E853" s="124">
        <v>0</v>
      </c>
      <c r="F853" s="309">
        <f t="shared" si="23"/>
        <v>0</v>
      </c>
      <c r="G853" s="309"/>
    </row>
    <row r="854" spans="1:7" ht="12.75">
      <c r="A854" s="121" t="s">
        <v>184</v>
      </c>
      <c r="B854" s="121" t="s">
        <v>406</v>
      </c>
      <c r="C854" s="122">
        <v>0</v>
      </c>
      <c r="D854" s="122">
        <v>1000</v>
      </c>
      <c r="E854" s="122">
        <v>0</v>
      </c>
      <c r="F854" s="308"/>
      <c r="G854" s="308">
        <f t="shared" si="24"/>
        <v>0</v>
      </c>
    </row>
    <row r="855" spans="1:7" ht="12.75">
      <c r="A855" s="118" t="s">
        <v>594</v>
      </c>
      <c r="B855" s="118"/>
      <c r="C855" s="119">
        <v>0</v>
      </c>
      <c r="D855" s="119">
        <v>60000</v>
      </c>
      <c r="E855" s="119">
        <v>0</v>
      </c>
      <c r="F855" s="176"/>
      <c r="G855" s="176">
        <f t="shared" si="24"/>
        <v>0</v>
      </c>
    </row>
    <row r="856" spans="1:7" ht="12.75">
      <c r="A856" s="121" t="s">
        <v>158</v>
      </c>
      <c r="B856" s="121" t="s">
        <v>395</v>
      </c>
      <c r="C856" s="122">
        <v>0</v>
      </c>
      <c r="D856" s="122">
        <v>60000</v>
      </c>
      <c r="E856" s="122">
        <v>0</v>
      </c>
      <c r="F856" s="308"/>
      <c r="G856" s="308">
        <f t="shared" si="24"/>
        <v>0</v>
      </c>
    </row>
    <row r="857" spans="1:7" ht="12.75">
      <c r="A857" s="121" t="s">
        <v>184</v>
      </c>
      <c r="B857" s="121" t="s">
        <v>406</v>
      </c>
      <c r="C857" s="122">
        <v>0</v>
      </c>
      <c r="D857" s="122">
        <v>55000</v>
      </c>
      <c r="E857" s="122">
        <v>0</v>
      </c>
      <c r="F857" s="308"/>
      <c r="G857" s="308">
        <f t="shared" si="24"/>
        <v>0</v>
      </c>
    </row>
    <row r="858" spans="1:7" ht="12.75">
      <c r="A858" s="121" t="s">
        <v>204</v>
      </c>
      <c r="B858" s="121" t="s">
        <v>416</v>
      </c>
      <c r="C858" s="122">
        <v>0</v>
      </c>
      <c r="D858" s="122">
        <v>5000</v>
      </c>
      <c r="E858" s="122">
        <v>0</v>
      </c>
      <c r="F858" s="308"/>
      <c r="G858" s="308">
        <f t="shared" si="24"/>
        <v>0</v>
      </c>
    </row>
    <row r="859" spans="1:7" ht="12.75">
      <c r="A859" s="112" t="s">
        <v>595</v>
      </c>
      <c r="B859" s="112"/>
      <c r="C859" s="113">
        <v>167500</v>
      </c>
      <c r="D859" s="113">
        <v>910000</v>
      </c>
      <c r="E859" s="113">
        <v>304059</v>
      </c>
      <c r="F859" s="128">
        <f t="shared" si="23"/>
        <v>181.52776119402984</v>
      </c>
      <c r="G859" s="128">
        <f t="shared" si="24"/>
        <v>33.41307692307692</v>
      </c>
    </row>
    <row r="860" spans="1:7" ht="12.75">
      <c r="A860" s="114" t="s">
        <v>596</v>
      </c>
      <c r="B860" s="114"/>
      <c r="C860" s="115">
        <v>167500</v>
      </c>
      <c r="D860" s="115">
        <v>910000</v>
      </c>
      <c r="E860" s="115">
        <v>304059</v>
      </c>
      <c r="F860" s="174">
        <f t="shared" si="23"/>
        <v>181.52776119402984</v>
      </c>
      <c r="G860" s="174">
        <f t="shared" si="24"/>
        <v>33.41307692307692</v>
      </c>
    </row>
    <row r="861" spans="1:7" ht="12.75">
      <c r="A861" s="116" t="s">
        <v>597</v>
      </c>
      <c r="B861" s="116"/>
      <c r="C861" s="117">
        <v>167500</v>
      </c>
      <c r="D861" s="117">
        <v>910000</v>
      </c>
      <c r="E861" s="117">
        <v>304059</v>
      </c>
      <c r="F861" s="175">
        <f t="shared" si="23"/>
        <v>181.52776119402984</v>
      </c>
      <c r="G861" s="175">
        <f t="shared" si="24"/>
        <v>33.41307692307692</v>
      </c>
    </row>
    <row r="862" spans="1:7" ht="12.75">
      <c r="A862" s="118" t="s">
        <v>598</v>
      </c>
      <c r="B862" s="118"/>
      <c r="C862" s="119">
        <v>167500</v>
      </c>
      <c r="D862" s="119">
        <v>910000</v>
      </c>
      <c r="E862" s="119">
        <v>304059</v>
      </c>
      <c r="F862" s="176">
        <f t="shared" si="23"/>
        <v>181.52776119402984</v>
      </c>
      <c r="G862" s="176">
        <f t="shared" si="24"/>
        <v>33.41307692307692</v>
      </c>
    </row>
    <row r="863" spans="1:7" ht="12.75">
      <c r="A863" s="121" t="s">
        <v>158</v>
      </c>
      <c r="B863" s="121" t="s">
        <v>395</v>
      </c>
      <c r="C863" s="122">
        <v>36937.5</v>
      </c>
      <c r="D863" s="122">
        <v>500000</v>
      </c>
      <c r="E863" s="122">
        <v>178471.5</v>
      </c>
      <c r="F863" s="308">
        <f t="shared" si="23"/>
        <v>483.1715736040609</v>
      </c>
      <c r="G863" s="308">
        <f t="shared" si="24"/>
        <v>35.6943</v>
      </c>
    </row>
    <row r="864" spans="1:7" ht="12.75">
      <c r="A864" s="121" t="s">
        <v>184</v>
      </c>
      <c r="B864" s="121" t="s">
        <v>406</v>
      </c>
      <c r="C864" s="122">
        <v>36937.5</v>
      </c>
      <c r="D864" s="122">
        <v>500000</v>
      </c>
      <c r="E864" s="122">
        <v>178471.5</v>
      </c>
      <c r="F864" s="308">
        <f t="shared" si="23"/>
        <v>483.1715736040609</v>
      </c>
      <c r="G864" s="308">
        <f t="shared" si="24"/>
        <v>35.6943</v>
      </c>
    </row>
    <row r="865" spans="1:7" ht="12.75">
      <c r="A865" s="123" t="s">
        <v>198</v>
      </c>
      <c r="B865" s="123" t="s">
        <v>413</v>
      </c>
      <c r="C865" s="124">
        <v>36937.5</v>
      </c>
      <c r="D865" s="123"/>
      <c r="E865" s="124">
        <v>178471.5</v>
      </c>
      <c r="F865" s="309">
        <f t="shared" si="23"/>
        <v>483.1715736040609</v>
      </c>
      <c r="G865" s="309"/>
    </row>
    <row r="866" spans="1:7" ht="12.75">
      <c r="A866" s="121" t="s">
        <v>287</v>
      </c>
      <c r="B866" s="121" t="s">
        <v>444</v>
      </c>
      <c r="C866" s="122">
        <v>130562.5</v>
      </c>
      <c r="D866" s="122">
        <v>410000</v>
      </c>
      <c r="E866" s="122">
        <v>125587.5</v>
      </c>
      <c r="F866" s="308">
        <f t="shared" si="23"/>
        <v>96.18956438487315</v>
      </c>
      <c r="G866" s="308">
        <f t="shared" si="24"/>
        <v>30.63109756097561</v>
      </c>
    </row>
    <row r="867" spans="1:7" ht="12.75">
      <c r="A867" s="121" t="s">
        <v>314</v>
      </c>
      <c r="B867" s="121" t="s">
        <v>450</v>
      </c>
      <c r="C867" s="122">
        <v>130562.5</v>
      </c>
      <c r="D867" s="122">
        <v>410000</v>
      </c>
      <c r="E867" s="122">
        <v>125587.5</v>
      </c>
      <c r="F867" s="308">
        <f t="shared" si="23"/>
        <v>96.18956438487315</v>
      </c>
      <c r="G867" s="308">
        <f t="shared" si="24"/>
        <v>30.63109756097561</v>
      </c>
    </row>
    <row r="868" spans="1:7" ht="12.75">
      <c r="A868" s="123" t="s">
        <v>318</v>
      </c>
      <c r="B868" s="123" t="s">
        <v>599</v>
      </c>
      <c r="C868" s="124">
        <v>130562.5</v>
      </c>
      <c r="D868" s="123"/>
      <c r="E868" s="124">
        <v>125587.5</v>
      </c>
      <c r="F868" s="309">
        <f t="shared" si="23"/>
        <v>96.18956438487315</v>
      </c>
      <c r="G868" s="309"/>
    </row>
    <row r="869" spans="1:7" ht="12.75">
      <c r="A869" s="112" t="s">
        <v>600</v>
      </c>
      <c r="B869" s="112"/>
      <c r="C869" s="113">
        <v>9683497.79</v>
      </c>
      <c r="D869" s="113">
        <v>55935000</v>
      </c>
      <c r="E869" s="113">
        <v>16303575.3</v>
      </c>
      <c r="F869" s="128">
        <f t="shared" si="23"/>
        <v>168.36452750406423</v>
      </c>
      <c r="G869" s="128">
        <f t="shared" si="24"/>
        <v>29.147359077500674</v>
      </c>
    </row>
    <row r="870" spans="1:7" ht="12.75">
      <c r="A870" s="114" t="s">
        <v>601</v>
      </c>
      <c r="B870" s="114"/>
      <c r="C870" s="115">
        <v>9683497.79</v>
      </c>
      <c r="D870" s="115">
        <v>55935000</v>
      </c>
      <c r="E870" s="115">
        <v>16303575.3</v>
      </c>
      <c r="F870" s="174">
        <f t="shared" si="23"/>
        <v>168.36452750406423</v>
      </c>
      <c r="G870" s="174">
        <f t="shared" si="24"/>
        <v>29.147359077500674</v>
      </c>
    </row>
    <row r="871" spans="1:7" ht="12.75">
      <c r="A871" s="116" t="s">
        <v>602</v>
      </c>
      <c r="B871" s="116"/>
      <c r="C871" s="117">
        <v>1525588.24</v>
      </c>
      <c r="D871" s="117">
        <v>2650000</v>
      </c>
      <c r="E871" s="117">
        <v>1317341.42</v>
      </c>
      <c r="F871" s="175">
        <f t="shared" si="23"/>
        <v>86.3497361516106</v>
      </c>
      <c r="G871" s="175">
        <f t="shared" si="24"/>
        <v>49.71099698113207</v>
      </c>
    </row>
    <row r="872" spans="1:7" ht="12.75">
      <c r="A872" s="118" t="s">
        <v>603</v>
      </c>
      <c r="B872" s="118"/>
      <c r="C872" s="119">
        <v>0</v>
      </c>
      <c r="D872" s="119">
        <v>50000</v>
      </c>
      <c r="E872" s="119">
        <v>0</v>
      </c>
      <c r="F872" s="176"/>
      <c r="G872" s="176">
        <f t="shared" si="24"/>
        <v>0</v>
      </c>
    </row>
    <row r="873" spans="1:7" ht="12.75">
      <c r="A873" s="121" t="s">
        <v>287</v>
      </c>
      <c r="B873" s="121" t="s">
        <v>444</v>
      </c>
      <c r="C873" s="122">
        <v>0</v>
      </c>
      <c r="D873" s="122">
        <v>50000</v>
      </c>
      <c r="E873" s="122">
        <v>0</v>
      </c>
      <c r="F873" s="308"/>
      <c r="G873" s="308">
        <f t="shared" si="24"/>
        <v>0</v>
      </c>
    </row>
    <row r="874" spans="1:7" ht="12.75">
      <c r="A874" s="121" t="s">
        <v>289</v>
      </c>
      <c r="B874" s="121" t="s">
        <v>456</v>
      </c>
      <c r="C874" s="122">
        <v>0</v>
      </c>
      <c r="D874" s="122">
        <v>50000</v>
      </c>
      <c r="E874" s="122">
        <v>0</v>
      </c>
      <c r="F874" s="308"/>
      <c r="G874" s="308">
        <f t="shared" si="24"/>
        <v>0</v>
      </c>
    </row>
    <row r="875" spans="1:7" ht="12.75">
      <c r="A875" s="118" t="s">
        <v>604</v>
      </c>
      <c r="B875" s="118"/>
      <c r="C875" s="119">
        <v>174446.85</v>
      </c>
      <c r="D875" s="119">
        <v>50000</v>
      </c>
      <c r="E875" s="119">
        <v>0</v>
      </c>
      <c r="F875" s="176">
        <f t="shared" si="23"/>
        <v>0</v>
      </c>
      <c r="G875" s="176">
        <f t="shared" si="24"/>
        <v>0</v>
      </c>
    </row>
    <row r="876" spans="1:7" ht="12.75">
      <c r="A876" s="121" t="s">
        <v>287</v>
      </c>
      <c r="B876" s="121" t="s">
        <v>444</v>
      </c>
      <c r="C876" s="122">
        <v>174446.85</v>
      </c>
      <c r="D876" s="122">
        <v>50000</v>
      </c>
      <c r="E876" s="122">
        <v>0</v>
      </c>
      <c r="F876" s="308">
        <f t="shared" si="23"/>
        <v>0</v>
      </c>
      <c r="G876" s="308">
        <f t="shared" si="24"/>
        <v>0</v>
      </c>
    </row>
    <row r="877" spans="1:7" ht="12.75">
      <c r="A877" s="121" t="s">
        <v>289</v>
      </c>
      <c r="B877" s="121" t="s">
        <v>456</v>
      </c>
      <c r="C877" s="122">
        <v>174446.85</v>
      </c>
      <c r="D877" s="122">
        <v>50000</v>
      </c>
      <c r="E877" s="122">
        <v>0</v>
      </c>
      <c r="F877" s="308">
        <f t="shared" si="23"/>
        <v>0</v>
      </c>
      <c r="G877" s="308">
        <f t="shared" si="24"/>
        <v>0</v>
      </c>
    </row>
    <row r="878" spans="1:7" ht="12.75">
      <c r="A878" s="123" t="s">
        <v>295</v>
      </c>
      <c r="B878" s="123" t="s">
        <v>457</v>
      </c>
      <c r="C878" s="124">
        <v>174446.85</v>
      </c>
      <c r="D878" s="123"/>
      <c r="E878" s="124">
        <v>0</v>
      </c>
      <c r="F878" s="309">
        <f t="shared" si="23"/>
        <v>0</v>
      </c>
      <c r="G878" s="309"/>
    </row>
    <row r="879" spans="1:7" ht="12.75">
      <c r="A879" s="149" t="s">
        <v>605</v>
      </c>
      <c r="B879" s="118"/>
      <c r="C879" s="119">
        <v>0</v>
      </c>
      <c r="D879" s="119">
        <v>50000</v>
      </c>
      <c r="E879" s="119">
        <v>0</v>
      </c>
      <c r="F879" s="176"/>
      <c r="G879" s="176">
        <f t="shared" si="24"/>
        <v>0</v>
      </c>
    </row>
    <row r="880" spans="1:7" ht="12.75">
      <c r="A880" s="121" t="s">
        <v>287</v>
      </c>
      <c r="B880" s="121" t="s">
        <v>444</v>
      </c>
      <c r="C880" s="122">
        <v>0</v>
      </c>
      <c r="D880" s="122">
        <v>50000</v>
      </c>
      <c r="E880" s="122">
        <v>0</v>
      </c>
      <c r="F880" s="308"/>
      <c r="G880" s="308">
        <f t="shared" si="24"/>
        <v>0</v>
      </c>
    </row>
    <row r="881" spans="1:7" ht="12.75">
      <c r="A881" s="121" t="s">
        <v>289</v>
      </c>
      <c r="B881" s="121" t="s">
        <v>456</v>
      </c>
      <c r="C881" s="122">
        <v>0</v>
      </c>
      <c r="D881" s="122">
        <v>25000</v>
      </c>
      <c r="E881" s="122">
        <v>0</v>
      </c>
      <c r="F881" s="308"/>
      <c r="G881" s="308">
        <f t="shared" si="24"/>
        <v>0</v>
      </c>
    </row>
    <row r="882" spans="1:7" ht="12.75">
      <c r="A882" s="121" t="s">
        <v>296</v>
      </c>
      <c r="B882" s="121" t="s">
        <v>445</v>
      </c>
      <c r="C882" s="122">
        <v>0</v>
      </c>
      <c r="D882" s="122">
        <v>25000</v>
      </c>
      <c r="E882" s="122">
        <v>0</v>
      </c>
      <c r="F882" s="308"/>
      <c r="G882" s="308">
        <f t="shared" si="24"/>
        <v>0</v>
      </c>
    </row>
    <row r="883" spans="1:7" ht="12.75">
      <c r="A883" s="118" t="s">
        <v>606</v>
      </c>
      <c r="B883" s="118"/>
      <c r="C883" s="119">
        <v>0</v>
      </c>
      <c r="D883" s="119">
        <v>50000</v>
      </c>
      <c r="E883" s="119">
        <v>0</v>
      </c>
      <c r="F883" s="176"/>
      <c r="G883" s="176">
        <f t="shared" si="24"/>
        <v>0</v>
      </c>
    </row>
    <row r="884" spans="1:7" ht="12.75">
      <c r="A884" s="121" t="s">
        <v>287</v>
      </c>
      <c r="B884" s="121" t="s">
        <v>444</v>
      </c>
      <c r="C884" s="122">
        <v>0</v>
      </c>
      <c r="D884" s="122">
        <v>50000</v>
      </c>
      <c r="E884" s="122">
        <v>0</v>
      </c>
      <c r="F884" s="308"/>
      <c r="G884" s="308">
        <f t="shared" si="24"/>
        <v>0</v>
      </c>
    </row>
    <row r="885" spans="1:7" ht="12.75">
      <c r="A885" s="121" t="s">
        <v>289</v>
      </c>
      <c r="B885" s="121" t="s">
        <v>456</v>
      </c>
      <c r="C885" s="122">
        <v>0</v>
      </c>
      <c r="D885" s="122">
        <v>50000</v>
      </c>
      <c r="E885" s="122">
        <v>0</v>
      </c>
      <c r="F885" s="308"/>
      <c r="G885" s="308">
        <f t="shared" si="24"/>
        <v>0</v>
      </c>
    </row>
    <row r="886" spans="1:7" ht="12.75">
      <c r="A886" s="177" t="s">
        <v>607</v>
      </c>
      <c r="B886" s="118"/>
      <c r="C886" s="119">
        <v>87434.95</v>
      </c>
      <c r="D886" s="119">
        <v>200000</v>
      </c>
      <c r="E886" s="119">
        <v>205058.76</v>
      </c>
      <c r="F886" s="176">
        <f t="shared" si="23"/>
        <v>234.52722280964306</v>
      </c>
      <c r="G886" s="176">
        <f t="shared" si="24"/>
        <v>102.52938</v>
      </c>
    </row>
    <row r="887" spans="1:7" ht="12.75">
      <c r="A887" s="121" t="s">
        <v>287</v>
      </c>
      <c r="B887" s="121" t="s">
        <v>444</v>
      </c>
      <c r="C887" s="122">
        <v>87434.95</v>
      </c>
      <c r="D887" s="122">
        <v>200000</v>
      </c>
      <c r="E887" s="122">
        <v>205058.76</v>
      </c>
      <c r="F887" s="308">
        <f t="shared" si="23"/>
        <v>234.52722280964306</v>
      </c>
      <c r="G887" s="308">
        <f t="shared" si="24"/>
        <v>102.52938</v>
      </c>
    </row>
    <row r="888" spans="1:7" ht="12.75">
      <c r="A888" s="121" t="s">
        <v>289</v>
      </c>
      <c r="B888" s="121" t="s">
        <v>456</v>
      </c>
      <c r="C888" s="122">
        <v>87434.95</v>
      </c>
      <c r="D888" s="122">
        <v>200000</v>
      </c>
      <c r="E888" s="122">
        <v>205058.76</v>
      </c>
      <c r="F888" s="308">
        <f t="shared" si="23"/>
        <v>234.52722280964306</v>
      </c>
      <c r="G888" s="308">
        <f t="shared" si="24"/>
        <v>102.52938</v>
      </c>
    </row>
    <row r="889" spans="1:7" ht="12.75">
      <c r="A889" s="123" t="s">
        <v>295</v>
      </c>
      <c r="B889" s="123" t="s">
        <v>457</v>
      </c>
      <c r="C889" s="124">
        <v>87434.95</v>
      </c>
      <c r="D889" s="123"/>
      <c r="E889" s="124">
        <v>205058.76</v>
      </c>
      <c r="F889" s="309">
        <f t="shared" si="23"/>
        <v>234.52722280964306</v>
      </c>
      <c r="G889" s="309"/>
    </row>
    <row r="890" spans="1:7" ht="12.75">
      <c r="A890" s="118" t="s">
        <v>608</v>
      </c>
      <c r="B890" s="118"/>
      <c r="C890" s="119">
        <v>0</v>
      </c>
      <c r="D890" s="119">
        <v>100000</v>
      </c>
      <c r="E890" s="119">
        <v>0</v>
      </c>
      <c r="F890" s="176"/>
      <c r="G890" s="176">
        <f t="shared" si="24"/>
        <v>0</v>
      </c>
    </row>
    <row r="891" spans="1:7" ht="12.75">
      <c r="A891" s="121" t="s">
        <v>287</v>
      </c>
      <c r="B891" s="121" t="s">
        <v>444</v>
      </c>
      <c r="C891" s="122">
        <v>0</v>
      </c>
      <c r="D891" s="122">
        <v>100000</v>
      </c>
      <c r="E891" s="122">
        <v>0</v>
      </c>
      <c r="F891" s="308"/>
      <c r="G891" s="308">
        <f t="shared" si="24"/>
        <v>0</v>
      </c>
    </row>
    <row r="892" spans="1:7" ht="12.75">
      <c r="A892" s="121" t="s">
        <v>289</v>
      </c>
      <c r="B892" s="121" t="s">
        <v>456</v>
      </c>
      <c r="C892" s="122">
        <v>0</v>
      </c>
      <c r="D892" s="122">
        <v>100000</v>
      </c>
      <c r="E892" s="122">
        <v>0</v>
      </c>
      <c r="F892" s="308"/>
      <c r="G892" s="308">
        <f t="shared" si="24"/>
        <v>0</v>
      </c>
    </row>
    <row r="893" spans="1:7" ht="12.75">
      <c r="A893" s="118" t="s">
        <v>609</v>
      </c>
      <c r="B893" s="118"/>
      <c r="C893" s="119">
        <v>0</v>
      </c>
      <c r="D893" s="119">
        <v>50000</v>
      </c>
      <c r="E893" s="119">
        <v>0</v>
      </c>
      <c r="F893" s="176"/>
      <c r="G893" s="176">
        <f t="shared" si="24"/>
        <v>0</v>
      </c>
    </row>
    <row r="894" spans="1:7" ht="12.75">
      <c r="A894" s="121" t="s">
        <v>287</v>
      </c>
      <c r="B894" s="121" t="s">
        <v>444</v>
      </c>
      <c r="C894" s="122">
        <v>0</v>
      </c>
      <c r="D894" s="122">
        <v>50000</v>
      </c>
      <c r="E894" s="122">
        <v>0</v>
      </c>
      <c r="F894" s="308"/>
      <c r="G894" s="308">
        <f t="shared" si="24"/>
        <v>0</v>
      </c>
    </row>
    <row r="895" spans="1:7" ht="12.75">
      <c r="A895" s="121" t="s">
        <v>289</v>
      </c>
      <c r="B895" s="121" t="s">
        <v>456</v>
      </c>
      <c r="C895" s="122">
        <v>0</v>
      </c>
      <c r="D895" s="122">
        <v>50000</v>
      </c>
      <c r="E895" s="122">
        <v>0</v>
      </c>
      <c r="F895" s="308"/>
      <c r="G895" s="308">
        <f aca="true" t="shared" si="25" ref="G895:G958">SUM(E895/D895*100)</f>
        <v>0</v>
      </c>
    </row>
    <row r="896" spans="1:7" ht="12.75">
      <c r="A896" s="118" t="s">
        <v>610</v>
      </c>
      <c r="B896" s="118"/>
      <c r="C896" s="119">
        <v>197187.5</v>
      </c>
      <c r="D896" s="119">
        <v>400000</v>
      </c>
      <c r="E896" s="119">
        <v>0</v>
      </c>
      <c r="F896" s="176">
        <f aca="true" t="shared" si="26" ref="F896:F950">SUM(E896/C896*100)</f>
        <v>0</v>
      </c>
      <c r="G896" s="176">
        <f t="shared" si="25"/>
        <v>0</v>
      </c>
    </row>
    <row r="897" spans="1:7" ht="12.75">
      <c r="A897" s="121" t="s">
        <v>287</v>
      </c>
      <c r="B897" s="121" t="s">
        <v>444</v>
      </c>
      <c r="C897" s="122">
        <v>197187.5</v>
      </c>
      <c r="D897" s="122">
        <v>400000</v>
      </c>
      <c r="E897" s="122">
        <v>0</v>
      </c>
      <c r="F897" s="308">
        <f t="shared" si="26"/>
        <v>0</v>
      </c>
      <c r="G897" s="308">
        <f t="shared" si="25"/>
        <v>0</v>
      </c>
    </row>
    <row r="898" spans="1:7" ht="12.75">
      <c r="A898" s="121" t="s">
        <v>289</v>
      </c>
      <c r="B898" s="121" t="s">
        <v>456</v>
      </c>
      <c r="C898" s="122">
        <v>197187.5</v>
      </c>
      <c r="D898" s="122">
        <v>400000</v>
      </c>
      <c r="E898" s="122">
        <v>0</v>
      </c>
      <c r="F898" s="308">
        <f t="shared" si="26"/>
        <v>0</v>
      </c>
      <c r="G898" s="308">
        <f t="shared" si="25"/>
        <v>0</v>
      </c>
    </row>
    <row r="899" spans="1:7" ht="12.75">
      <c r="A899" s="123" t="s">
        <v>295</v>
      </c>
      <c r="B899" s="123" t="s">
        <v>457</v>
      </c>
      <c r="C899" s="124">
        <v>197187.5</v>
      </c>
      <c r="D899" s="123"/>
      <c r="E899" s="124">
        <v>0</v>
      </c>
      <c r="F899" s="309">
        <f t="shared" si="26"/>
        <v>0</v>
      </c>
      <c r="G899" s="309"/>
    </row>
    <row r="900" spans="1:7" ht="12.75">
      <c r="A900" s="149" t="s">
        <v>611</v>
      </c>
      <c r="B900" s="118"/>
      <c r="C900" s="119">
        <v>0</v>
      </c>
      <c r="D900" s="119">
        <v>100000</v>
      </c>
      <c r="E900" s="119">
        <v>17674.64</v>
      </c>
      <c r="F900" s="176"/>
      <c r="G900" s="176">
        <f t="shared" si="25"/>
        <v>17.67464</v>
      </c>
    </row>
    <row r="901" spans="1:7" ht="12.75">
      <c r="A901" s="121" t="s">
        <v>287</v>
      </c>
      <c r="B901" s="121" t="s">
        <v>444</v>
      </c>
      <c r="C901" s="122">
        <v>0</v>
      </c>
      <c r="D901" s="122">
        <v>100000</v>
      </c>
      <c r="E901" s="122">
        <v>17674.64</v>
      </c>
      <c r="F901" s="308"/>
      <c r="G901" s="308">
        <f t="shared" si="25"/>
        <v>17.67464</v>
      </c>
    </row>
    <row r="902" spans="1:7" ht="12.75">
      <c r="A902" s="121" t="s">
        <v>289</v>
      </c>
      <c r="B902" s="121" t="s">
        <v>456</v>
      </c>
      <c r="C902" s="122">
        <v>0</v>
      </c>
      <c r="D902" s="122">
        <v>100000</v>
      </c>
      <c r="E902" s="122">
        <v>17674.64</v>
      </c>
      <c r="F902" s="308"/>
      <c r="G902" s="308">
        <f t="shared" si="25"/>
        <v>17.67464</v>
      </c>
    </row>
    <row r="903" spans="1:7" ht="12.75">
      <c r="A903" s="123" t="s">
        <v>295</v>
      </c>
      <c r="B903" s="123" t="s">
        <v>457</v>
      </c>
      <c r="C903" s="124">
        <v>0</v>
      </c>
      <c r="D903" s="123"/>
      <c r="E903" s="124">
        <v>17674.64</v>
      </c>
      <c r="F903" s="309"/>
      <c r="G903" s="309"/>
    </row>
    <row r="904" spans="1:7" ht="12.75">
      <c r="A904" s="118" t="s">
        <v>612</v>
      </c>
      <c r="B904" s="118"/>
      <c r="C904" s="119">
        <v>60870</v>
      </c>
      <c r="D904" s="119">
        <v>0</v>
      </c>
      <c r="E904" s="119">
        <v>776798.02</v>
      </c>
      <c r="F904" s="176">
        <f t="shared" si="26"/>
        <v>1276.1590602924266</v>
      </c>
      <c r="G904" s="176"/>
    </row>
    <row r="905" spans="1:7" ht="12.75">
      <c r="A905" s="121" t="s">
        <v>287</v>
      </c>
      <c r="B905" s="121" t="s">
        <v>444</v>
      </c>
      <c r="C905" s="122">
        <v>60870</v>
      </c>
      <c r="D905" s="122">
        <v>0</v>
      </c>
      <c r="E905" s="122">
        <v>776798.02</v>
      </c>
      <c r="F905" s="308">
        <f t="shared" si="26"/>
        <v>1276.1590602924266</v>
      </c>
      <c r="G905" s="308"/>
    </row>
    <row r="906" spans="1:7" ht="12.75">
      <c r="A906" s="121" t="s">
        <v>289</v>
      </c>
      <c r="B906" s="121" t="s">
        <v>456</v>
      </c>
      <c r="C906" s="122">
        <v>60870</v>
      </c>
      <c r="D906" s="122">
        <v>0</v>
      </c>
      <c r="E906" s="122">
        <v>776798.02</v>
      </c>
      <c r="F906" s="308">
        <f t="shared" si="26"/>
        <v>1276.1590602924266</v>
      </c>
      <c r="G906" s="308"/>
    </row>
    <row r="907" spans="1:7" ht="12.75">
      <c r="A907" s="123" t="s">
        <v>295</v>
      </c>
      <c r="B907" s="123" t="s">
        <v>457</v>
      </c>
      <c r="C907" s="124">
        <v>60870</v>
      </c>
      <c r="D907" s="123"/>
      <c r="E907" s="124">
        <v>776798.02</v>
      </c>
      <c r="F907" s="308">
        <f t="shared" si="26"/>
        <v>1276.1590602924266</v>
      </c>
      <c r="G907" s="309"/>
    </row>
    <row r="908" spans="1:7" ht="12.75">
      <c r="A908" s="149" t="s">
        <v>613</v>
      </c>
      <c r="B908" s="118"/>
      <c r="C908" s="119">
        <v>214086.94</v>
      </c>
      <c r="D908" s="119">
        <v>0</v>
      </c>
      <c r="E908" s="119">
        <v>0</v>
      </c>
      <c r="F908" s="176">
        <f t="shared" si="26"/>
        <v>0</v>
      </c>
      <c r="G908" s="176"/>
    </row>
    <row r="909" spans="1:7" ht="12.75">
      <c r="A909" s="121" t="s">
        <v>287</v>
      </c>
      <c r="B909" s="121" t="s">
        <v>444</v>
      </c>
      <c r="C909" s="122">
        <v>214086.94</v>
      </c>
      <c r="D909" s="122">
        <v>0</v>
      </c>
      <c r="E909" s="122">
        <v>0</v>
      </c>
      <c r="F909" s="308">
        <f t="shared" si="26"/>
        <v>0</v>
      </c>
      <c r="G909" s="308"/>
    </row>
    <row r="910" spans="1:7" ht="12.75">
      <c r="A910" s="121" t="s">
        <v>289</v>
      </c>
      <c r="B910" s="121" t="s">
        <v>456</v>
      </c>
      <c r="C910" s="122">
        <v>214086.94</v>
      </c>
      <c r="D910" s="122">
        <v>0</v>
      </c>
      <c r="E910" s="122">
        <v>0</v>
      </c>
      <c r="F910" s="308">
        <f t="shared" si="26"/>
        <v>0</v>
      </c>
      <c r="G910" s="308"/>
    </row>
    <row r="911" spans="1:7" ht="12.75">
      <c r="A911" s="123" t="s">
        <v>295</v>
      </c>
      <c r="B911" s="123" t="s">
        <v>457</v>
      </c>
      <c r="C911" s="124">
        <v>214086.94</v>
      </c>
      <c r="D911" s="123"/>
      <c r="E911" s="124">
        <v>0</v>
      </c>
      <c r="F911" s="309">
        <f t="shared" si="26"/>
        <v>0</v>
      </c>
      <c r="G911" s="309"/>
    </row>
    <row r="912" spans="1:7" ht="12.75">
      <c r="A912" s="118" t="s">
        <v>614</v>
      </c>
      <c r="B912" s="118"/>
      <c r="C912" s="119">
        <v>3507.79</v>
      </c>
      <c r="D912" s="119">
        <v>200000</v>
      </c>
      <c r="E912" s="119">
        <v>75310</v>
      </c>
      <c r="F912" s="176">
        <f t="shared" si="26"/>
        <v>2146.935819989224</v>
      </c>
      <c r="G912" s="176">
        <f t="shared" si="25"/>
        <v>37.655</v>
      </c>
    </row>
    <row r="913" spans="1:7" ht="12.75">
      <c r="A913" s="121" t="s">
        <v>287</v>
      </c>
      <c r="B913" s="121" t="s">
        <v>444</v>
      </c>
      <c r="C913" s="122">
        <v>3507.79</v>
      </c>
      <c r="D913" s="122">
        <v>200000</v>
      </c>
      <c r="E913" s="122">
        <v>75310</v>
      </c>
      <c r="F913" s="308">
        <f t="shared" si="26"/>
        <v>2146.935819989224</v>
      </c>
      <c r="G913" s="308">
        <f t="shared" si="25"/>
        <v>37.655</v>
      </c>
    </row>
    <row r="914" spans="1:7" ht="12.75">
      <c r="A914" s="121" t="s">
        <v>289</v>
      </c>
      <c r="B914" s="121" t="s">
        <v>456</v>
      </c>
      <c r="C914" s="122">
        <v>3507.79</v>
      </c>
      <c r="D914" s="122">
        <v>200000</v>
      </c>
      <c r="E914" s="122">
        <v>75310</v>
      </c>
      <c r="F914" s="308">
        <f t="shared" si="26"/>
        <v>2146.935819989224</v>
      </c>
      <c r="G914" s="308">
        <f t="shared" si="25"/>
        <v>37.655</v>
      </c>
    </row>
    <row r="915" spans="1:7" ht="12.75">
      <c r="A915" s="123" t="s">
        <v>295</v>
      </c>
      <c r="B915" s="123" t="s">
        <v>457</v>
      </c>
      <c r="C915" s="124">
        <v>3507.79</v>
      </c>
      <c r="D915" s="123"/>
      <c r="E915" s="124">
        <v>75310</v>
      </c>
      <c r="F915" s="309">
        <f t="shared" si="26"/>
        <v>2146.935819989224</v>
      </c>
      <c r="G915" s="309"/>
    </row>
    <row r="916" spans="1:7" ht="12.75">
      <c r="A916" s="149" t="s">
        <v>615</v>
      </c>
      <c r="B916" s="118"/>
      <c r="C916" s="119">
        <v>402057.05</v>
      </c>
      <c r="D916" s="119">
        <v>0</v>
      </c>
      <c r="E916" s="119">
        <v>0</v>
      </c>
      <c r="F916" s="176">
        <f t="shared" si="26"/>
        <v>0</v>
      </c>
      <c r="G916" s="176"/>
    </row>
    <row r="917" spans="1:7" ht="12.75">
      <c r="A917" s="121" t="s">
        <v>287</v>
      </c>
      <c r="B917" s="121" t="s">
        <v>444</v>
      </c>
      <c r="C917" s="122">
        <v>402057.05</v>
      </c>
      <c r="D917" s="122">
        <v>0</v>
      </c>
      <c r="E917" s="122">
        <v>0</v>
      </c>
      <c r="F917" s="308">
        <f t="shared" si="26"/>
        <v>0</v>
      </c>
      <c r="G917" s="308"/>
    </row>
    <row r="918" spans="1:7" ht="12.75">
      <c r="A918" s="121" t="s">
        <v>289</v>
      </c>
      <c r="B918" s="121" t="s">
        <v>456</v>
      </c>
      <c r="C918" s="122">
        <v>402057.05</v>
      </c>
      <c r="D918" s="122">
        <v>0</v>
      </c>
      <c r="E918" s="122">
        <v>0</v>
      </c>
      <c r="F918" s="308">
        <f t="shared" si="26"/>
        <v>0</v>
      </c>
      <c r="G918" s="308"/>
    </row>
    <row r="919" spans="1:7" ht="12.75">
      <c r="A919" s="123" t="s">
        <v>295</v>
      </c>
      <c r="B919" s="123" t="s">
        <v>457</v>
      </c>
      <c r="C919" s="124">
        <v>402057.05</v>
      </c>
      <c r="D919" s="123"/>
      <c r="E919" s="124">
        <v>0</v>
      </c>
      <c r="F919" s="309">
        <f t="shared" si="26"/>
        <v>0</v>
      </c>
      <c r="G919" s="309"/>
    </row>
    <row r="920" spans="1:7" ht="12.75">
      <c r="A920" s="149" t="s">
        <v>616</v>
      </c>
      <c r="B920" s="118"/>
      <c r="C920" s="119">
        <v>146466.08</v>
      </c>
      <c r="D920" s="119">
        <v>0</v>
      </c>
      <c r="E920" s="119">
        <v>0</v>
      </c>
      <c r="F920" s="176">
        <f t="shared" si="26"/>
        <v>0</v>
      </c>
      <c r="G920" s="176"/>
    </row>
    <row r="921" spans="1:7" ht="12.75">
      <c r="A921" s="121" t="s">
        <v>287</v>
      </c>
      <c r="B921" s="121" t="s">
        <v>444</v>
      </c>
      <c r="C921" s="122">
        <v>146466.08</v>
      </c>
      <c r="D921" s="122">
        <v>0</v>
      </c>
      <c r="E921" s="122">
        <v>0</v>
      </c>
      <c r="F921" s="308">
        <f t="shared" si="26"/>
        <v>0</v>
      </c>
      <c r="G921" s="308"/>
    </row>
    <row r="922" spans="1:7" ht="12.75">
      <c r="A922" s="121" t="s">
        <v>289</v>
      </c>
      <c r="B922" s="121" t="s">
        <v>456</v>
      </c>
      <c r="C922" s="122">
        <v>146466.08</v>
      </c>
      <c r="D922" s="122">
        <v>0</v>
      </c>
      <c r="E922" s="122">
        <v>0</v>
      </c>
      <c r="F922" s="308">
        <f t="shared" si="26"/>
        <v>0</v>
      </c>
      <c r="G922" s="308"/>
    </row>
    <row r="923" spans="1:7" ht="12.75">
      <c r="A923" s="123" t="s">
        <v>295</v>
      </c>
      <c r="B923" s="123" t="s">
        <v>457</v>
      </c>
      <c r="C923" s="124">
        <v>146466.08</v>
      </c>
      <c r="D923" s="123"/>
      <c r="E923" s="124">
        <v>0</v>
      </c>
      <c r="F923" s="309">
        <f t="shared" si="26"/>
        <v>0</v>
      </c>
      <c r="G923" s="309"/>
    </row>
    <row r="924" spans="1:7" ht="12.75">
      <c r="A924" s="118" t="s">
        <v>617</v>
      </c>
      <c r="B924" s="118"/>
      <c r="C924" s="119">
        <v>0</v>
      </c>
      <c r="D924" s="119">
        <v>100000</v>
      </c>
      <c r="E924" s="119">
        <v>0</v>
      </c>
      <c r="F924" s="176"/>
      <c r="G924" s="176">
        <f t="shared" si="25"/>
        <v>0</v>
      </c>
    </row>
    <row r="925" spans="1:7" ht="12.75">
      <c r="A925" s="121" t="s">
        <v>287</v>
      </c>
      <c r="B925" s="121" t="s">
        <v>444</v>
      </c>
      <c r="C925" s="122">
        <v>0</v>
      </c>
      <c r="D925" s="122">
        <v>100000</v>
      </c>
      <c r="E925" s="122">
        <v>0</v>
      </c>
      <c r="F925" s="308"/>
      <c r="G925" s="308">
        <f t="shared" si="25"/>
        <v>0</v>
      </c>
    </row>
    <row r="926" spans="1:7" ht="12.75">
      <c r="A926" s="121" t="s">
        <v>289</v>
      </c>
      <c r="B926" s="121" t="s">
        <v>456</v>
      </c>
      <c r="C926" s="122">
        <v>0</v>
      </c>
      <c r="D926" s="122">
        <v>100000</v>
      </c>
      <c r="E926" s="122">
        <v>0</v>
      </c>
      <c r="F926" s="308"/>
      <c r="G926" s="308">
        <f t="shared" si="25"/>
        <v>0</v>
      </c>
    </row>
    <row r="927" spans="1:7" ht="12.75">
      <c r="A927" s="118" t="s">
        <v>618</v>
      </c>
      <c r="B927" s="118"/>
      <c r="C927" s="119">
        <v>0</v>
      </c>
      <c r="D927" s="119">
        <v>100000</v>
      </c>
      <c r="E927" s="119">
        <v>0</v>
      </c>
      <c r="F927" s="176"/>
      <c r="G927" s="176">
        <f t="shared" si="25"/>
        <v>0</v>
      </c>
    </row>
    <row r="928" spans="1:7" ht="12.75">
      <c r="A928" s="121" t="s">
        <v>287</v>
      </c>
      <c r="B928" s="121" t="s">
        <v>444</v>
      </c>
      <c r="C928" s="122">
        <v>0</v>
      </c>
      <c r="D928" s="122">
        <v>100000</v>
      </c>
      <c r="E928" s="122">
        <v>0</v>
      </c>
      <c r="F928" s="308"/>
      <c r="G928" s="308">
        <f t="shared" si="25"/>
        <v>0</v>
      </c>
    </row>
    <row r="929" spans="1:7" ht="12.75">
      <c r="A929" s="121" t="s">
        <v>289</v>
      </c>
      <c r="B929" s="121" t="s">
        <v>456</v>
      </c>
      <c r="C929" s="122">
        <v>0</v>
      </c>
      <c r="D929" s="122">
        <v>100000</v>
      </c>
      <c r="E929" s="122">
        <v>0</v>
      </c>
      <c r="F929" s="308"/>
      <c r="G929" s="308">
        <f t="shared" si="25"/>
        <v>0</v>
      </c>
    </row>
    <row r="930" spans="1:7" ht="12.75">
      <c r="A930" s="118" t="s">
        <v>619</v>
      </c>
      <c r="B930" s="118"/>
      <c r="C930" s="119">
        <v>239531.08</v>
      </c>
      <c r="D930" s="119">
        <v>0</v>
      </c>
      <c r="E930" s="119">
        <v>0</v>
      </c>
      <c r="F930" s="176">
        <f t="shared" si="26"/>
        <v>0</v>
      </c>
      <c r="G930" s="176"/>
    </row>
    <row r="931" spans="1:7" ht="12.75">
      <c r="A931" s="121" t="s">
        <v>287</v>
      </c>
      <c r="B931" s="121" t="s">
        <v>444</v>
      </c>
      <c r="C931" s="122">
        <v>239531.08</v>
      </c>
      <c r="D931" s="122">
        <v>0</v>
      </c>
      <c r="E931" s="122">
        <v>0</v>
      </c>
      <c r="F931" s="308">
        <f t="shared" si="26"/>
        <v>0</v>
      </c>
      <c r="G931" s="308"/>
    </row>
    <row r="932" spans="1:7" ht="12.75">
      <c r="A932" s="121" t="s">
        <v>289</v>
      </c>
      <c r="B932" s="121" t="s">
        <v>456</v>
      </c>
      <c r="C932" s="122">
        <v>239531.08</v>
      </c>
      <c r="D932" s="122">
        <v>0</v>
      </c>
      <c r="E932" s="122">
        <v>0</v>
      </c>
      <c r="F932" s="308">
        <f t="shared" si="26"/>
        <v>0</v>
      </c>
      <c r="G932" s="308"/>
    </row>
    <row r="933" spans="1:7" ht="12.75">
      <c r="A933" s="123" t="s">
        <v>295</v>
      </c>
      <c r="B933" s="123" t="s">
        <v>457</v>
      </c>
      <c r="C933" s="124">
        <v>239531.08</v>
      </c>
      <c r="D933" s="123"/>
      <c r="E933" s="124">
        <v>0</v>
      </c>
      <c r="F933" s="309">
        <f t="shared" si="26"/>
        <v>0</v>
      </c>
      <c r="G933" s="309"/>
    </row>
    <row r="934" spans="1:7" ht="12.75">
      <c r="A934" s="149" t="s">
        <v>620</v>
      </c>
      <c r="B934" s="118"/>
      <c r="C934" s="119">
        <v>0</v>
      </c>
      <c r="D934" s="119">
        <v>400000</v>
      </c>
      <c r="E934" s="119">
        <v>223750</v>
      </c>
      <c r="F934" s="176"/>
      <c r="G934" s="176">
        <f t="shared" si="25"/>
        <v>55.93749999999999</v>
      </c>
    </row>
    <row r="935" spans="1:7" ht="12.75">
      <c r="A935" s="121" t="s">
        <v>287</v>
      </c>
      <c r="B935" s="121" t="s">
        <v>444</v>
      </c>
      <c r="C935" s="122">
        <v>0</v>
      </c>
      <c r="D935" s="122">
        <v>400000</v>
      </c>
      <c r="E935" s="122">
        <v>223750</v>
      </c>
      <c r="F935" s="308"/>
      <c r="G935" s="308">
        <f t="shared" si="25"/>
        <v>55.93749999999999</v>
      </c>
    </row>
    <row r="936" spans="1:7" ht="12.75">
      <c r="A936" s="121" t="s">
        <v>289</v>
      </c>
      <c r="B936" s="121" t="s">
        <v>456</v>
      </c>
      <c r="C936" s="122">
        <v>0</v>
      </c>
      <c r="D936" s="122">
        <v>400000</v>
      </c>
      <c r="E936" s="122">
        <v>223750</v>
      </c>
      <c r="F936" s="308"/>
      <c r="G936" s="308">
        <f t="shared" si="25"/>
        <v>55.93749999999999</v>
      </c>
    </row>
    <row r="937" spans="1:7" ht="12.75">
      <c r="A937" s="123" t="s">
        <v>295</v>
      </c>
      <c r="B937" s="123" t="s">
        <v>457</v>
      </c>
      <c r="C937" s="124">
        <v>0</v>
      </c>
      <c r="D937" s="123"/>
      <c r="E937" s="124">
        <v>223750</v>
      </c>
      <c r="F937" s="309"/>
      <c r="G937" s="309"/>
    </row>
    <row r="938" spans="1:7" ht="12.75">
      <c r="A938" s="177" t="s">
        <v>621</v>
      </c>
      <c r="B938" s="118"/>
      <c r="C938" s="119">
        <v>0</v>
      </c>
      <c r="D938" s="119">
        <v>300000</v>
      </c>
      <c r="E938" s="119">
        <v>0</v>
      </c>
      <c r="F938" s="176"/>
      <c r="G938" s="176">
        <f t="shared" si="25"/>
        <v>0</v>
      </c>
    </row>
    <row r="939" spans="1:7" ht="12.75">
      <c r="A939" s="121" t="s">
        <v>287</v>
      </c>
      <c r="B939" s="121" t="s">
        <v>444</v>
      </c>
      <c r="C939" s="122">
        <v>0</v>
      </c>
      <c r="D939" s="122">
        <v>300000</v>
      </c>
      <c r="E939" s="122">
        <v>0</v>
      </c>
      <c r="F939" s="308"/>
      <c r="G939" s="308">
        <f t="shared" si="25"/>
        <v>0</v>
      </c>
    </row>
    <row r="940" spans="1:7" ht="12.75">
      <c r="A940" s="121" t="s">
        <v>289</v>
      </c>
      <c r="B940" s="121" t="s">
        <v>456</v>
      </c>
      <c r="C940" s="122">
        <v>0</v>
      </c>
      <c r="D940" s="122">
        <v>300000</v>
      </c>
      <c r="E940" s="122">
        <v>0</v>
      </c>
      <c r="F940" s="308"/>
      <c r="G940" s="308">
        <f t="shared" si="25"/>
        <v>0</v>
      </c>
    </row>
    <row r="941" spans="1:7" ht="12.75">
      <c r="A941" s="177" t="s">
        <v>622</v>
      </c>
      <c r="B941" s="118"/>
      <c r="C941" s="119">
        <v>0</v>
      </c>
      <c r="D941" s="119">
        <v>500000</v>
      </c>
      <c r="E941" s="119">
        <v>18750</v>
      </c>
      <c r="F941" s="176"/>
      <c r="G941" s="176">
        <f t="shared" si="25"/>
        <v>3.75</v>
      </c>
    </row>
    <row r="942" spans="1:7" ht="12.75">
      <c r="A942" s="121" t="s">
        <v>287</v>
      </c>
      <c r="B942" s="121" t="s">
        <v>444</v>
      </c>
      <c r="C942" s="122">
        <v>0</v>
      </c>
      <c r="D942" s="122">
        <v>500000</v>
      </c>
      <c r="E942" s="122">
        <v>18750</v>
      </c>
      <c r="F942" s="308"/>
      <c r="G942" s="308">
        <f t="shared" si="25"/>
        <v>3.75</v>
      </c>
    </row>
    <row r="943" spans="1:7" ht="12.75">
      <c r="A943" s="121" t="s">
        <v>289</v>
      </c>
      <c r="B943" s="121" t="s">
        <v>456</v>
      </c>
      <c r="C943" s="122">
        <v>0</v>
      </c>
      <c r="D943" s="122">
        <v>500000</v>
      </c>
      <c r="E943" s="122">
        <v>18750</v>
      </c>
      <c r="F943" s="308"/>
      <c r="G943" s="308">
        <f t="shared" si="25"/>
        <v>3.75</v>
      </c>
    </row>
    <row r="944" spans="1:7" ht="12.75">
      <c r="A944" s="123" t="s">
        <v>295</v>
      </c>
      <c r="B944" s="123" t="s">
        <v>457</v>
      </c>
      <c r="C944" s="124">
        <v>0</v>
      </c>
      <c r="D944" s="123"/>
      <c r="E944" s="124">
        <v>18750</v>
      </c>
      <c r="F944" s="309"/>
      <c r="G944" s="310"/>
    </row>
    <row r="945" spans="1:7" ht="12.75">
      <c r="A945" s="116" t="s">
        <v>623</v>
      </c>
      <c r="B945" s="116"/>
      <c r="C945" s="117">
        <v>353709.23</v>
      </c>
      <c r="D945" s="117">
        <v>5000000</v>
      </c>
      <c r="E945" s="117">
        <v>1707645.64</v>
      </c>
      <c r="F945" s="175">
        <f t="shared" si="26"/>
        <v>482.78232377481356</v>
      </c>
      <c r="G945" s="175">
        <f t="shared" si="25"/>
        <v>34.152912799999996</v>
      </c>
    </row>
    <row r="946" spans="1:7" ht="12.75">
      <c r="A946" s="118" t="s">
        <v>624</v>
      </c>
      <c r="B946" s="118"/>
      <c r="C946" s="119">
        <v>353709.23</v>
      </c>
      <c r="D946" s="119">
        <v>5000000</v>
      </c>
      <c r="E946" s="119">
        <v>1707645.64</v>
      </c>
      <c r="F946" s="176">
        <f t="shared" si="26"/>
        <v>482.78232377481356</v>
      </c>
      <c r="G946" s="176">
        <f t="shared" si="25"/>
        <v>34.152912799999996</v>
      </c>
    </row>
    <row r="947" spans="1:7" ht="12.75">
      <c r="A947" s="121" t="s">
        <v>282</v>
      </c>
      <c r="B947" s="121" t="s">
        <v>625</v>
      </c>
      <c r="C947" s="122">
        <v>353709.23</v>
      </c>
      <c r="D947" s="122">
        <v>5000000</v>
      </c>
      <c r="E947" s="122">
        <v>1707645.64</v>
      </c>
      <c r="F947" s="308">
        <f t="shared" si="26"/>
        <v>482.78232377481356</v>
      </c>
      <c r="G947" s="308">
        <f t="shared" si="25"/>
        <v>34.152912799999996</v>
      </c>
    </row>
    <row r="948" spans="1:7" ht="12.75">
      <c r="A948" s="121" t="s">
        <v>284</v>
      </c>
      <c r="B948" s="121" t="s">
        <v>626</v>
      </c>
      <c r="C948" s="122">
        <v>353709.23</v>
      </c>
      <c r="D948" s="122">
        <v>5000000</v>
      </c>
      <c r="E948" s="122">
        <v>1707645.64</v>
      </c>
      <c r="F948" s="308">
        <f t="shared" si="26"/>
        <v>482.78232377481356</v>
      </c>
      <c r="G948" s="308">
        <f t="shared" si="25"/>
        <v>34.152912799999996</v>
      </c>
    </row>
    <row r="949" spans="1:7" ht="12.75">
      <c r="A949" s="123" t="s">
        <v>286</v>
      </c>
      <c r="B949" s="123" t="s">
        <v>627</v>
      </c>
      <c r="C949" s="124">
        <v>353709.23</v>
      </c>
      <c r="D949" s="123"/>
      <c r="E949" s="124">
        <v>1707645.64</v>
      </c>
      <c r="F949" s="309">
        <f t="shared" si="26"/>
        <v>482.78232377481356</v>
      </c>
      <c r="G949" s="309"/>
    </row>
    <row r="950" spans="1:7" ht="12.75">
      <c r="A950" s="116" t="s">
        <v>628</v>
      </c>
      <c r="B950" s="116"/>
      <c r="C950" s="117">
        <v>1326934.54</v>
      </c>
      <c r="D950" s="117">
        <v>12700000</v>
      </c>
      <c r="E950" s="117">
        <v>1099560.69</v>
      </c>
      <c r="F950" s="175">
        <f t="shared" si="26"/>
        <v>82.8647274491777</v>
      </c>
      <c r="G950" s="175">
        <f t="shared" si="25"/>
        <v>8.657958188976378</v>
      </c>
    </row>
    <row r="951" spans="1:7" ht="12.75">
      <c r="A951" s="118" t="s">
        <v>629</v>
      </c>
      <c r="B951" s="118"/>
      <c r="C951" s="119">
        <v>0</v>
      </c>
      <c r="D951" s="119">
        <v>1500000</v>
      </c>
      <c r="E951" s="119">
        <v>0</v>
      </c>
      <c r="F951" s="176"/>
      <c r="G951" s="176">
        <f t="shared" si="25"/>
        <v>0</v>
      </c>
    </row>
    <row r="952" spans="1:7" ht="12.75">
      <c r="A952" s="121" t="s">
        <v>287</v>
      </c>
      <c r="B952" s="121" t="s">
        <v>444</v>
      </c>
      <c r="C952" s="122">
        <v>0</v>
      </c>
      <c r="D952" s="122">
        <v>1500000</v>
      </c>
      <c r="E952" s="122">
        <v>0</v>
      </c>
      <c r="F952" s="308"/>
      <c r="G952" s="308">
        <f t="shared" si="25"/>
        <v>0</v>
      </c>
    </row>
    <row r="953" spans="1:7" ht="12.75">
      <c r="A953" s="121" t="s">
        <v>289</v>
      </c>
      <c r="B953" s="121" t="s">
        <v>456</v>
      </c>
      <c r="C953" s="122">
        <v>0</v>
      </c>
      <c r="D953" s="122">
        <v>1500000</v>
      </c>
      <c r="E953" s="122">
        <v>0</v>
      </c>
      <c r="F953" s="308"/>
      <c r="G953" s="308">
        <f t="shared" si="25"/>
        <v>0</v>
      </c>
    </row>
    <row r="954" spans="1:7" ht="12.75">
      <c r="A954" s="118" t="s">
        <v>630</v>
      </c>
      <c r="B954" s="118"/>
      <c r="C954" s="119">
        <v>0</v>
      </c>
      <c r="D954" s="119">
        <v>300000</v>
      </c>
      <c r="E954" s="119">
        <v>50000</v>
      </c>
      <c r="F954" s="176"/>
      <c r="G954" s="176">
        <f t="shared" si="25"/>
        <v>16.666666666666664</v>
      </c>
    </row>
    <row r="955" spans="1:7" ht="12.75">
      <c r="A955" s="121" t="s">
        <v>287</v>
      </c>
      <c r="B955" s="121" t="s">
        <v>444</v>
      </c>
      <c r="C955" s="122">
        <v>0</v>
      </c>
      <c r="D955" s="122">
        <v>300000</v>
      </c>
      <c r="E955" s="122">
        <v>50000</v>
      </c>
      <c r="F955" s="308"/>
      <c r="G955" s="308">
        <f t="shared" si="25"/>
        <v>16.666666666666664</v>
      </c>
    </row>
    <row r="956" spans="1:7" ht="12.75">
      <c r="A956" s="121" t="s">
        <v>289</v>
      </c>
      <c r="B956" s="121" t="s">
        <v>456</v>
      </c>
      <c r="C956" s="122">
        <v>0</v>
      </c>
      <c r="D956" s="122">
        <v>300000</v>
      </c>
      <c r="E956" s="122">
        <v>50000</v>
      </c>
      <c r="F956" s="308"/>
      <c r="G956" s="308">
        <f t="shared" si="25"/>
        <v>16.666666666666664</v>
      </c>
    </row>
    <row r="957" spans="1:7" ht="12.75">
      <c r="A957" s="123" t="s">
        <v>293</v>
      </c>
      <c r="B957" s="123" t="s">
        <v>631</v>
      </c>
      <c r="C957" s="124">
        <v>0</v>
      </c>
      <c r="D957" s="123"/>
      <c r="E957" s="124">
        <v>50000</v>
      </c>
      <c r="F957" s="309"/>
      <c r="G957" s="309"/>
    </row>
    <row r="958" spans="1:7" ht="12.75">
      <c r="A958" s="149" t="s">
        <v>632</v>
      </c>
      <c r="B958" s="118"/>
      <c r="C958" s="119">
        <v>0</v>
      </c>
      <c r="D958" s="119">
        <v>300000</v>
      </c>
      <c r="E958" s="119">
        <v>0</v>
      </c>
      <c r="F958" s="176"/>
      <c r="G958" s="176">
        <f t="shared" si="25"/>
        <v>0</v>
      </c>
    </row>
    <row r="959" spans="1:7" ht="12.75">
      <c r="A959" s="121" t="s">
        <v>287</v>
      </c>
      <c r="B959" s="121" t="s">
        <v>444</v>
      </c>
      <c r="C959" s="122">
        <v>0</v>
      </c>
      <c r="D959" s="122">
        <v>300000</v>
      </c>
      <c r="E959" s="122">
        <v>0</v>
      </c>
      <c r="F959" s="308"/>
      <c r="G959" s="308">
        <f aca="true" t="shared" si="27" ref="G959:G1022">SUM(E959/D959*100)</f>
        <v>0</v>
      </c>
    </row>
    <row r="960" spans="1:7" ht="12.75">
      <c r="A960" s="121" t="s">
        <v>289</v>
      </c>
      <c r="B960" s="121" t="s">
        <v>456</v>
      </c>
      <c r="C960" s="122">
        <v>0</v>
      </c>
      <c r="D960" s="122">
        <v>300000</v>
      </c>
      <c r="E960" s="122">
        <v>0</v>
      </c>
      <c r="F960" s="308"/>
      <c r="G960" s="308">
        <f t="shared" si="27"/>
        <v>0</v>
      </c>
    </row>
    <row r="961" spans="1:7" ht="12.75">
      <c r="A961" s="118" t="s">
        <v>633</v>
      </c>
      <c r="B961" s="118"/>
      <c r="C961" s="119">
        <v>16500</v>
      </c>
      <c r="D961" s="119">
        <v>100000</v>
      </c>
      <c r="E961" s="119">
        <v>0</v>
      </c>
      <c r="F961" s="176">
        <f aca="true" t="shared" si="28" ref="F961:F968">SUM(E961/C961*100)</f>
        <v>0</v>
      </c>
      <c r="G961" s="176">
        <f t="shared" si="27"/>
        <v>0</v>
      </c>
    </row>
    <row r="962" spans="1:7" ht="12.75">
      <c r="A962" s="121" t="s">
        <v>287</v>
      </c>
      <c r="B962" s="121" t="s">
        <v>444</v>
      </c>
      <c r="C962" s="122">
        <v>16500</v>
      </c>
      <c r="D962" s="122">
        <v>100000</v>
      </c>
      <c r="E962" s="122">
        <v>0</v>
      </c>
      <c r="F962" s="308">
        <f t="shared" si="28"/>
        <v>0</v>
      </c>
      <c r="G962" s="308">
        <f t="shared" si="27"/>
        <v>0</v>
      </c>
    </row>
    <row r="963" spans="1:7" ht="12.75">
      <c r="A963" s="121" t="s">
        <v>289</v>
      </c>
      <c r="B963" s="121" t="s">
        <v>456</v>
      </c>
      <c r="C963" s="122">
        <v>16500</v>
      </c>
      <c r="D963" s="122">
        <v>100000</v>
      </c>
      <c r="E963" s="122">
        <v>0</v>
      </c>
      <c r="F963" s="308">
        <f t="shared" si="28"/>
        <v>0</v>
      </c>
      <c r="G963" s="308">
        <f t="shared" si="27"/>
        <v>0</v>
      </c>
    </row>
    <row r="964" spans="1:7" ht="12.75">
      <c r="A964" s="123" t="s">
        <v>293</v>
      </c>
      <c r="B964" s="123" t="s">
        <v>631</v>
      </c>
      <c r="C964" s="124">
        <v>16500</v>
      </c>
      <c r="D964" s="123"/>
      <c r="E964" s="124">
        <v>0</v>
      </c>
      <c r="F964" s="309">
        <f t="shared" si="28"/>
        <v>0</v>
      </c>
      <c r="G964" s="309"/>
    </row>
    <row r="965" spans="1:7" ht="12.75">
      <c r="A965" s="118" t="s">
        <v>634</v>
      </c>
      <c r="B965" s="118"/>
      <c r="C965" s="119">
        <v>298387.5</v>
      </c>
      <c r="D965" s="119">
        <v>800000</v>
      </c>
      <c r="E965" s="119">
        <v>8125</v>
      </c>
      <c r="F965" s="176">
        <f t="shared" si="28"/>
        <v>2.722969293284739</v>
      </c>
      <c r="G965" s="176">
        <f t="shared" si="27"/>
        <v>1.015625</v>
      </c>
    </row>
    <row r="966" spans="1:7" ht="12.75">
      <c r="A966" s="121" t="s">
        <v>287</v>
      </c>
      <c r="B966" s="121" t="s">
        <v>444</v>
      </c>
      <c r="C966" s="122">
        <v>298387.5</v>
      </c>
      <c r="D966" s="122">
        <v>800000</v>
      </c>
      <c r="E966" s="122">
        <v>8125</v>
      </c>
      <c r="F966" s="308">
        <f t="shared" si="28"/>
        <v>2.722969293284739</v>
      </c>
      <c r="G966" s="308">
        <f t="shared" si="27"/>
        <v>1.015625</v>
      </c>
    </row>
    <row r="967" spans="1:7" ht="12.75">
      <c r="A967" s="121" t="s">
        <v>289</v>
      </c>
      <c r="B967" s="121" t="s">
        <v>456</v>
      </c>
      <c r="C967" s="122">
        <v>298387.5</v>
      </c>
      <c r="D967" s="122">
        <v>800000</v>
      </c>
      <c r="E967" s="122">
        <v>8125</v>
      </c>
      <c r="F967" s="308">
        <f t="shared" si="28"/>
        <v>2.722969293284739</v>
      </c>
      <c r="G967" s="308">
        <f t="shared" si="27"/>
        <v>1.015625</v>
      </c>
    </row>
    <row r="968" spans="1:7" ht="12.75">
      <c r="A968" s="123" t="s">
        <v>293</v>
      </c>
      <c r="B968" s="123" t="s">
        <v>631</v>
      </c>
      <c r="C968" s="124">
        <v>298387.5</v>
      </c>
      <c r="D968" s="123"/>
      <c r="E968" s="124">
        <v>8125</v>
      </c>
      <c r="F968" s="310">
        <f t="shared" si="28"/>
        <v>2.722969293284739</v>
      </c>
      <c r="G968" s="310"/>
    </row>
    <row r="969" spans="1:7" ht="12.75">
      <c r="A969" s="118" t="s">
        <v>635</v>
      </c>
      <c r="B969" s="118"/>
      <c r="C969" s="119">
        <v>0</v>
      </c>
      <c r="D969" s="119">
        <v>400000</v>
      </c>
      <c r="E969" s="119">
        <v>0</v>
      </c>
      <c r="F969" s="176"/>
      <c r="G969" s="176">
        <f t="shared" si="27"/>
        <v>0</v>
      </c>
    </row>
    <row r="970" spans="1:7" ht="12.75">
      <c r="A970" s="121" t="s">
        <v>287</v>
      </c>
      <c r="B970" s="121" t="s">
        <v>444</v>
      </c>
      <c r="C970" s="122">
        <v>0</v>
      </c>
      <c r="D970" s="122">
        <v>400000</v>
      </c>
      <c r="E970" s="122">
        <v>0</v>
      </c>
      <c r="F970" s="308"/>
      <c r="G970" s="308">
        <f t="shared" si="27"/>
        <v>0</v>
      </c>
    </row>
    <row r="971" spans="1:7" ht="12.75">
      <c r="A971" s="121" t="s">
        <v>289</v>
      </c>
      <c r="B971" s="121" t="s">
        <v>456</v>
      </c>
      <c r="C971" s="122">
        <v>0</v>
      </c>
      <c r="D971" s="122">
        <v>400000</v>
      </c>
      <c r="E971" s="122">
        <v>0</v>
      </c>
      <c r="F971" s="308"/>
      <c r="G971" s="308">
        <f t="shared" si="27"/>
        <v>0</v>
      </c>
    </row>
    <row r="972" spans="1:7" ht="12.75">
      <c r="A972" s="118" t="s">
        <v>636</v>
      </c>
      <c r="B972" s="118"/>
      <c r="C972" s="119">
        <v>215236.69</v>
      </c>
      <c r="D972" s="119">
        <v>500000</v>
      </c>
      <c r="E972" s="119">
        <v>0</v>
      </c>
      <c r="F972" s="176">
        <f>SUM(E972/C972*100)</f>
        <v>0</v>
      </c>
      <c r="G972" s="176">
        <f t="shared" si="27"/>
        <v>0</v>
      </c>
    </row>
    <row r="973" spans="1:7" ht="12.75">
      <c r="A973" s="121" t="s">
        <v>287</v>
      </c>
      <c r="B973" s="121" t="s">
        <v>444</v>
      </c>
      <c r="C973" s="122">
        <v>215236.69</v>
      </c>
      <c r="D973" s="122">
        <v>500000</v>
      </c>
      <c r="E973" s="122">
        <v>0</v>
      </c>
      <c r="F973" s="308">
        <f>SUM(E973/C973*100)</f>
        <v>0</v>
      </c>
      <c r="G973" s="308">
        <f t="shared" si="27"/>
        <v>0</v>
      </c>
    </row>
    <row r="974" spans="1:7" ht="12.75">
      <c r="A974" s="121" t="s">
        <v>289</v>
      </c>
      <c r="B974" s="121" t="s">
        <v>456</v>
      </c>
      <c r="C974" s="122">
        <v>215236.69</v>
      </c>
      <c r="D974" s="122">
        <v>500000</v>
      </c>
      <c r="E974" s="122">
        <v>0</v>
      </c>
      <c r="F974" s="308">
        <f>SUM(E974/C974*100)</f>
        <v>0</v>
      </c>
      <c r="G974" s="308">
        <f t="shared" si="27"/>
        <v>0</v>
      </c>
    </row>
    <row r="975" spans="1:7" ht="12.75">
      <c r="A975" s="123" t="s">
        <v>293</v>
      </c>
      <c r="B975" s="123" t="s">
        <v>631</v>
      </c>
      <c r="C975" s="124">
        <v>215236.69</v>
      </c>
      <c r="D975" s="123"/>
      <c r="E975" s="124">
        <v>0</v>
      </c>
      <c r="F975" s="309">
        <f>SUM(E975/C975*100)</f>
        <v>0</v>
      </c>
      <c r="G975" s="309"/>
    </row>
    <row r="976" spans="1:7" ht="12.75">
      <c r="A976" s="118" t="s">
        <v>637</v>
      </c>
      <c r="B976" s="118"/>
      <c r="C976" s="119">
        <v>0</v>
      </c>
      <c r="D976" s="119">
        <v>100000</v>
      </c>
      <c r="E976" s="119">
        <v>0</v>
      </c>
      <c r="F976" s="176"/>
      <c r="G976" s="176">
        <f t="shared" si="27"/>
        <v>0</v>
      </c>
    </row>
    <row r="977" spans="1:7" ht="12.75">
      <c r="A977" s="121" t="s">
        <v>287</v>
      </c>
      <c r="B977" s="121" t="s">
        <v>444</v>
      </c>
      <c r="C977" s="122">
        <v>0</v>
      </c>
      <c r="D977" s="122">
        <v>100000</v>
      </c>
      <c r="E977" s="122">
        <v>0</v>
      </c>
      <c r="F977" s="308"/>
      <c r="G977" s="308">
        <f t="shared" si="27"/>
        <v>0</v>
      </c>
    </row>
    <row r="978" spans="1:7" ht="12.75">
      <c r="A978" s="121" t="s">
        <v>289</v>
      </c>
      <c r="B978" s="121" t="s">
        <v>456</v>
      </c>
      <c r="C978" s="122">
        <v>0</v>
      </c>
      <c r="D978" s="122">
        <v>100000</v>
      </c>
      <c r="E978" s="122">
        <v>0</v>
      </c>
      <c r="F978" s="308"/>
      <c r="G978" s="308">
        <f t="shared" si="27"/>
        <v>0</v>
      </c>
    </row>
    <row r="979" spans="1:7" ht="12.75">
      <c r="A979" s="118" t="s">
        <v>638</v>
      </c>
      <c r="B979" s="118"/>
      <c r="C979" s="119">
        <v>0</v>
      </c>
      <c r="D979" s="119">
        <v>200000</v>
      </c>
      <c r="E979" s="119">
        <v>0</v>
      </c>
      <c r="F979" s="176"/>
      <c r="G979" s="176">
        <f t="shared" si="27"/>
        <v>0</v>
      </c>
    </row>
    <row r="980" spans="1:7" ht="12.75">
      <c r="A980" s="121" t="s">
        <v>287</v>
      </c>
      <c r="B980" s="121" t="s">
        <v>444</v>
      </c>
      <c r="C980" s="122">
        <v>0</v>
      </c>
      <c r="D980" s="122">
        <v>200000</v>
      </c>
      <c r="E980" s="122">
        <v>0</v>
      </c>
      <c r="F980" s="308"/>
      <c r="G980" s="308">
        <f t="shared" si="27"/>
        <v>0</v>
      </c>
    </row>
    <row r="981" spans="1:7" ht="12.75">
      <c r="A981" s="121" t="s">
        <v>289</v>
      </c>
      <c r="B981" s="121" t="s">
        <v>456</v>
      </c>
      <c r="C981" s="122">
        <v>0</v>
      </c>
      <c r="D981" s="122">
        <v>200000</v>
      </c>
      <c r="E981" s="122">
        <v>0</v>
      </c>
      <c r="F981" s="308"/>
      <c r="G981" s="308">
        <f t="shared" si="27"/>
        <v>0</v>
      </c>
    </row>
    <row r="982" spans="1:7" ht="12.75">
      <c r="A982" s="118" t="s">
        <v>639</v>
      </c>
      <c r="B982" s="118"/>
      <c r="C982" s="119">
        <v>547393.91</v>
      </c>
      <c r="D982" s="119">
        <v>300000</v>
      </c>
      <c r="E982" s="119">
        <v>81705.95</v>
      </c>
      <c r="F982" s="176">
        <f>SUM(E982/C982*100)</f>
        <v>14.926353491948785</v>
      </c>
      <c r="G982" s="176">
        <f t="shared" si="27"/>
        <v>27.235316666666666</v>
      </c>
    </row>
    <row r="983" spans="1:7" ht="12.75">
      <c r="A983" s="121" t="s">
        <v>287</v>
      </c>
      <c r="B983" s="121" t="s">
        <v>444</v>
      </c>
      <c r="C983" s="122">
        <v>547393.91</v>
      </c>
      <c r="D983" s="122">
        <v>300000</v>
      </c>
      <c r="E983" s="122">
        <v>81705.95</v>
      </c>
      <c r="F983" s="308">
        <f>SUM(E983/C983*100)</f>
        <v>14.926353491948785</v>
      </c>
      <c r="G983" s="308">
        <f t="shared" si="27"/>
        <v>27.235316666666666</v>
      </c>
    </row>
    <row r="984" spans="1:7" ht="12.75">
      <c r="A984" s="121" t="s">
        <v>289</v>
      </c>
      <c r="B984" s="121" t="s">
        <v>456</v>
      </c>
      <c r="C984" s="122">
        <v>547393.91</v>
      </c>
      <c r="D984" s="122">
        <v>300000</v>
      </c>
      <c r="E984" s="122">
        <v>81705.95</v>
      </c>
      <c r="F984" s="308">
        <f>SUM(E984/C984*100)</f>
        <v>14.926353491948785</v>
      </c>
      <c r="G984" s="308">
        <f t="shared" si="27"/>
        <v>27.235316666666666</v>
      </c>
    </row>
    <row r="985" spans="1:7" ht="12.75">
      <c r="A985" s="123" t="s">
        <v>293</v>
      </c>
      <c r="B985" s="123" t="s">
        <v>631</v>
      </c>
      <c r="C985" s="124">
        <v>547393.91</v>
      </c>
      <c r="D985" s="123"/>
      <c r="E985" s="124">
        <v>81705.95</v>
      </c>
      <c r="F985" s="309">
        <f>SUM(E985/C985*100)</f>
        <v>14.926353491948785</v>
      </c>
      <c r="G985" s="309"/>
    </row>
    <row r="986" spans="1:7" ht="12.75">
      <c r="A986" s="118" t="s">
        <v>640</v>
      </c>
      <c r="B986" s="118"/>
      <c r="C986" s="119">
        <v>0</v>
      </c>
      <c r="D986" s="119">
        <v>100000</v>
      </c>
      <c r="E986" s="119">
        <v>0</v>
      </c>
      <c r="F986" s="176"/>
      <c r="G986" s="176">
        <f t="shared" si="27"/>
        <v>0</v>
      </c>
    </row>
    <row r="987" spans="1:7" ht="12.75">
      <c r="A987" s="121" t="s">
        <v>287</v>
      </c>
      <c r="B987" s="121" t="s">
        <v>444</v>
      </c>
      <c r="C987" s="122">
        <v>0</v>
      </c>
      <c r="D987" s="122">
        <v>100000</v>
      </c>
      <c r="E987" s="122">
        <v>0</v>
      </c>
      <c r="F987" s="308"/>
      <c r="G987" s="308">
        <f t="shared" si="27"/>
        <v>0</v>
      </c>
    </row>
    <row r="988" spans="1:7" ht="12.75">
      <c r="A988" s="121" t="s">
        <v>289</v>
      </c>
      <c r="B988" s="121" t="s">
        <v>456</v>
      </c>
      <c r="C988" s="122">
        <v>0</v>
      </c>
      <c r="D988" s="122">
        <v>100000</v>
      </c>
      <c r="E988" s="122">
        <v>0</v>
      </c>
      <c r="F988" s="308"/>
      <c r="G988" s="308">
        <f t="shared" si="27"/>
        <v>0</v>
      </c>
    </row>
    <row r="989" spans="1:7" ht="12.75">
      <c r="A989" s="118" t="s">
        <v>641</v>
      </c>
      <c r="B989" s="118"/>
      <c r="C989" s="119">
        <v>0</v>
      </c>
      <c r="D989" s="119">
        <v>100000</v>
      </c>
      <c r="E989" s="119">
        <v>0</v>
      </c>
      <c r="F989" s="176"/>
      <c r="G989" s="176">
        <f t="shared" si="27"/>
        <v>0</v>
      </c>
    </row>
    <row r="990" spans="1:7" ht="12.75">
      <c r="A990" s="121" t="s">
        <v>287</v>
      </c>
      <c r="B990" s="121" t="s">
        <v>444</v>
      </c>
      <c r="C990" s="122">
        <v>0</v>
      </c>
      <c r="D990" s="122">
        <v>100000</v>
      </c>
      <c r="E990" s="122">
        <v>0</v>
      </c>
      <c r="F990" s="308"/>
      <c r="G990" s="308">
        <f t="shared" si="27"/>
        <v>0</v>
      </c>
    </row>
    <row r="991" spans="1:7" ht="12.75">
      <c r="A991" s="121" t="s">
        <v>289</v>
      </c>
      <c r="B991" s="121" t="s">
        <v>456</v>
      </c>
      <c r="C991" s="122">
        <v>0</v>
      </c>
      <c r="D991" s="122">
        <v>100000</v>
      </c>
      <c r="E991" s="122">
        <v>0</v>
      </c>
      <c r="F991" s="308"/>
      <c r="G991" s="308">
        <f t="shared" si="27"/>
        <v>0</v>
      </c>
    </row>
    <row r="992" spans="1:7" ht="12.75">
      <c r="A992" s="118" t="s">
        <v>642</v>
      </c>
      <c r="B992" s="118"/>
      <c r="C992" s="119">
        <v>0</v>
      </c>
      <c r="D992" s="119">
        <v>1500000</v>
      </c>
      <c r="E992" s="119">
        <v>0</v>
      </c>
      <c r="F992" s="176"/>
      <c r="G992" s="176">
        <f t="shared" si="27"/>
        <v>0</v>
      </c>
    </row>
    <row r="993" spans="1:7" ht="12.75">
      <c r="A993" s="121" t="s">
        <v>287</v>
      </c>
      <c r="B993" s="121" t="s">
        <v>444</v>
      </c>
      <c r="C993" s="122">
        <v>0</v>
      </c>
      <c r="D993" s="122">
        <v>1500000</v>
      </c>
      <c r="E993" s="122">
        <v>0</v>
      </c>
      <c r="F993" s="308"/>
      <c r="G993" s="308">
        <f t="shared" si="27"/>
        <v>0</v>
      </c>
    </row>
    <row r="994" spans="1:7" ht="12.75">
      <c r="A994" s="121" t="s">
        <v>289</v>
      </c>
      <c r="B994" s="121" t="s">
        <v>456</v>
      </c>
      <c r="C994" s="122">
        <v>0</v>
      </c>
      <c r="D994" s="122">
        <v>1500000</v>
      </c>
      <c r="E994" s="122">
        <v>0</v>
      </c>
      <c r="F994" s="308"/>
      <c r="G994" s="308">
        <f t="shared" si="27"/>
        <v>0</v>
      </c>
    </row>
    <row r="995" spans="1:7" ht="12.75">
      <c r="A995" s="118" t="s">
        <v>643</v>
      </c>
      <c r="B995" s="118"/>
      <c r="C995" s="119">
        <v>133209.81</v>
      </c>
      <c r="D995" s="119">
        <v>700000</v>
      </c>
      <c r="E995" s="119">
        <v>724262.95</v>
      </c>
      <c r="F995" s="176">
        <f>SUM(E995/C995*100)</f>
        <v>543.7009106161174</v>
      </c>
      <c r="G995" s="176">
        <f t="shared" si="27"/>
        <v>103.46613571428571</v>
      </c>
    </row>
    <row r="996" spans="1:7" ht="12.75">
      <c r="A996" s="121" t="s">
        <v>287</v>
      </c>
      <c r="B996" s="121" t="s">
        <v>444</v>
      </c>
      <c r="C996" s="122">
        <v>133209.81</v>
      </c>
      <c r="D996" s="122">
        <v>700000</v>
      </c>
      <c r="E996" s="122">
        <v>724262.95</v>
      </c>
      <c r="F996" s="308">
        <f>SUM(E996/C996*100)</f>
        <v>543.7009106161174</v>
      </c>
      <c r="G996" s="308">
        <f t="shared" si="27"/>
        <v>103.46613571428571</v>
      </c>
    </row>
    <row r="997" spans="1:7" ht="12.75">
      <c r="A997" s="121" t="s">
        <v>289</v>
      </c>
      <c r="B997" s="121" t="s">
        <v>456</v>
      </c>
      <c r="C997" s="122">
        <v>133209.81</v>
      </c>
      <c r="D997" s="122">
        <v>700000</v>
      </c>
      <c r="E997" s="122">
        <v>724262.95</v>
      </c>
      <c r="F997" s="308">
        <f>SUM(E997/C997*100)</f>
        <v>543.7009106161174</v>
      </c>
      <c r="G997" s="308">
        <f t="shared" si="27"/>
        <v>103.46613571428571</v>
      </c>
    </row>
    <row r="998" spans="1:7" ht="12.75">
      <c r="A998" s="123" t="s">
        <v>293</v>
      </c>
      <c r="B998" s="123" t="s">
        <v>631</v>
      </c>
      <c r="C998" s="124">
        <v>133209.81</v>
      </c>
      <c r="D998" s="123"/>
      <c r="E998" s="124">
        <v>724262.95</v>
      </c>
      <c r="F998" s="309">
        <f>SUM(E998/C998*100)</f>
        <v>543.7009106161174</v>
      </c>
      <c r="G998" s="309"/>
    </row>
    <row r="999" spans="1:7" ht="12.75">
      <c r="A999" s="118" t="s">
        <v>644</v>
      </c>
      <c r="B999" s="118"/>
      <c r="C999" s="119">
        <v>0</v>
      </c>
      <c r="D999" s="119">
        <v>200000</v>
      </c>
      <c r="E999" s="119">
        <v>0</v>
      </c>
      <c r="F999" s="176"/>
      <c r="G999" s="176">
        <f t="shared" si="27"/>
        <v>0</v>
      </c>
    </row>
    <row r="1000" spans="1:7" ht="12.75">
      <c r="A1000" s="121" t="s">
        <v>287</v>
      </c>
      <c r="B1000" s="121" t="s">
        <v>444</v>
      </c>
      <c r="C1000" s="122">
        <v>0</v>
      </c>
      <c r="D1000" s="122">
        <v>200000</v>
      </c>
      <c r="E1000" s="122">
        <v>0</v>
      </c>
      <c r="F1000" s="308"/>
      <c r="G1000" s="308">
        <f t="shared" si="27"/>
        <v>0</v>
      </c>
    </row>
    <row r="1001" spans="1:7" ht="12.75">
      <c r="A1001" s="121" t="s">
        <v>289</v>
      </c>
      <c r="B1001" s="121" t="s">
        <v>456</v>
      </c>
      <c r="C1001" s="122">
        <v>0</v>
      </c>
      <c r="D1001" s="122">
        <v>200000</v>
      </c>
      <c r="E1001" s="122">
        <v>0</v>
      </c>
      <c r="F1001" s="308"/>
      <c r="G1001" s="308">
        <f t="shared" si="27"/>
        <v>0</v>
      </c>
    </row>
    <row r="1002" spans="1:7" ht="12.75">
      <c r="A1002" s="118" t="s">
        <v>645</v>
      </c>
      <c r="B1002" s="118"/>
      <c r="C1002" s="119">
        <v>2500</v>
      </c>
      <c r="D1002" s="119">
        <v>1000000</v>
      </c>
      <c r="E1002" s="119">
        <v>0</v>
      </c>
      <c r="F1002" s="176">
        <f>SUM(E1002/C1002*100)</f>
        <v>0</v>
      </c>
      <c r="G1002" s="176">
        <f t="shared" si="27"/>
        <v>0</v>
      </c>
    </row>
    <row r="1003" spans="1:7" ht="12.75">
      <c r="A1003" s="121" t="s">
        <v>287</v>
      </c>
      <c r="B1003" s="121" t="s">
        <v>444</v>
      </c>
      <c r="C1003" s="122">
        <v>2500</v>
      </c>
      <c r="D1003" s="122">
        <v>1000000</v>
      </c>
      <c r="E1003" s="122">
        <v>0</v>
      </c>
      <c r="F1003" s="308">
        <f>SUM(E1003/C1003*100)</f>
        <v>0</v>
      </c>
      <c r="G1003" s="308">
        <f t="shared" si="27"/>
        <v>0</v>
      </c>
    </row>
    <row r="1004" spans="1:7" ht="12.75">
      <c r="A1004" s="121" t="s">
        <v>289</v>
      </c>
      <c r="B1004" s="121" t="s">
        <v>456</v>
      </c>
      <c r="C1004" s="122">
        <v>2500</v>
      </c>
      <c r="D1004" s="122">
        <v>1000000</v>
      </c>
      <c r="E1004" s="122">
        <v>0</v>
      </c>
      <c r="F1004" s="308">
        <f>SUM(E1004/C1004*100)</f>
        <v>0</v>
      </c>
      <c r="G1004" s="308">
        <f t="shared" si="27"/>
        <v>0</v>
      </c>
    </row>
    <row r="1005" spans="1:7" ht="12.75">
      <c r="A1005" s="123" t="s">
        <v>293</v>
      </c>
      <c r="B1005" s="123" t="s">
        <v>631</v>
      </c>
      <c r="C1005" s="124">
        <v>2500</v>
      </c>
      <c r="D1005" s="123"/>
      <c r="E1005" s="124">
        <v>0</v>
      </c>
      <c r="F1005" s="309">
        <f>SUM(E1005/C1005*100)</f>
        <v>0</v>
      </c>
      <c r="G1005" s="309"/>
    </row>
    <row r="1006" spans="1:7" ht="12.75">
      <c r="A1006" s="118" t="s">
        <v>646</v>
      </c>
      <c r="B1006" s="118"/>
      <c r="C1006" s="119">
        <v>0</v>
      </c>
      <c r="D1006" s="119">
        <v>100000</v>
      </c>
      <c r="E1006" s="119">
        <v>0</v>
      </c>
      <c r="F1006" s="176"/>
      <c r="G1006" s="176">
        <f t="shared" si="27"/>
        <v>0</v>
      </c>
    </row>
    <row r="1007" spans="1:7" ht="12.75">
      <c r="A1007" s="121" t="s">
        <v>287</v>
      </c>
      <c r="B1007" s="121" t="s">
        <v>444</v>
      </c>
      <c r="C1007" s="122">
        <v>0</v>
      </c>
      <c r="D1007" s="122">
        <v>100000</v>
      </c>
      <c r="E1007" s="122">
        <v>0</v>
      </c>
      <c r="F1007" s="308"/>
      <c r="G1007" s="308">
        <f t="shared" si="27"/>
        <v>0</v>
      </c>
    </row>
    <row r="1008" spans="1:7" ht="12.75">
      <c r="A1008" s="121" t="s">
        <v>289</v>
      </c>
      <c r="B1008" s="121" t="s">
        <v>456</v>
      </c>
      <c r="C1008" s="122">
        <v>0</v>
      </c>
      <c r="D1008" s="122">
        <v>100000</v>
      </c>
      <c r="E1008" s="122">
        <v>0</v>
      </c>
      <c r="F1008" s="308"/>
      <c r="G1008" s="308">
        <f t="shared" si="27"/>
        <v>0</v>
      </c>
    </row>
    <row r="1009" spans="1:7" ht="12.75">
      <c r="A1009" s="118" t="s">
        <v>647</v>
      </c>
      <c r="B1009" s="118"/>
      <c r="C1009" s="119">
        <v>0</v>
      </c>
      <c r="D1009" s="119">
        <v>400000</v>
      </c>
      <c r="E1009" s="119">
        <v>39810</v>
      </c>
      <c r="F1009" s="176"/>
      <c r="G1009" s="176">
        <f t="shared" si="27"/>
        <v>9.9525</v>
      </c>
    </row>
    <row r="1010" spans="1:7" ht="12.75">
      <c r="A1010" s="121" t="s">
        <v>287</v>
      </c>
      <c r="B1010" s="121" t="s">
        <v>444</v>
      </c>
      <c r="C1010" s="122">
        <v>0</v>
      </c>
      <c r="D1010" s="122">
        <v>400000</v>
      </c>
      <c r="E1010" s="122">
        <v>39810</v>
      </c>
      <c r="F1010" s="308"/>
      <c r="G1010" s="308">
        <f t="shared" si="27"/>
        <v>9.9525</v>
      </c>
    </row>
    <row r="1011" spans="1:7" ht="12.75">
      <c r="A1011" s="121" t="s">
        <v>289</v>
      </c>
      <c r="B1011" s="121" t="s">
        <v>456</v>
      </c>
      <c r="C1011" s="122">
        <v>0</v>
      </c>
      <c r="D1011" s="122">
        <v>400000</v>
      </c>
      <c r="E1011" s="122">
        <v>39810</v>
      </c>
      <c r="F1011" s="308"/>
      <c r="G1011" s="308">
        <f t="shared" si="27"/>
        <v>9.9525</v>
      </c>
    </row>
    <row r="1012" spans="1:7" ht="12.75">
      <c r="A1012" s="123" t="s">
        <v>293</v>
      </c>
      <c r="B1012" s="123" t="s">
        <v>631</v>
      </c>
      <c r="C1012" s="124">
        <v>0</v>
      </c>
      <c r="D1012" s="123"/>
      <c r="E1012" s="124">
        <v>39810</v>
      </c>
      <c r="F1012" s="309"/>
      <c r="G1012" s="310"/>
    </row>
    <row r="1013" spans="1:7" ht="12.75">
      <c r="A1013" s="149" t="s">
        <v>648</v>
      </c>
      <c r="B1013" s="118"/>
      <c r="C1013" s="119">
        <v>33375</v>
      </c>
      <c r="D1013" s="119">
        <v>1000000</v>
      </c>
      <c r="E1013" s="119">
        <v>0</v>
      </c>
      <c r="F1013" s="176">
        <f>SUM(E1013/C1013*100)</f>
        <v>0</v>
      </c>
      <c r="G1013" s="176">
        <f t="shared" si="27"/>
        <v>0</v>
      </c>
    </row>
    <row r="1014" spans="1:7" ht="12.75">
      <c r="A1014" s="121" t="s">
        <v>287</v>
      </c>
      <c r="B1014" s="121" t="s">
        <v>444</v>
      </c>
      <c r="C1014" s="122">
        <v>33375</v>
      </c>
      <c r="D1014" s="122">
        <v>1000000</v>
      </c>
      <c r="E1014" s="122">
        <v>0</v>
      </c>
      <c r="F1014" s="308">
        <f>SUM(E1014/C1014*100)</f>
        <v>0</v>
      </c>
      <c r="G1014" s="308">
        <f t="shared" si="27"/>
        <v>0</v>
      </c>
    </row>
    <row r="1015" spans="1:7" ht="12.75">
      <c r="A1015" s="121" t="s">
        <v>289</v>
      </c>
      <c r="B1015" s="121" t="s">
        <v>456</v>
      </c>
      <c r="C1015" s="122">
        <v>33375</v>
      </c>
      <c r="D1015" s="122">
        <v>1000000</v>
      </c>
      <c r="E1015" s="122">
        <v>0</v>
      </c>
      <c r="F1015" s="308">
        <f>SUM(E1015/C1015*100)</f>
        <v>0</v>
      </c>
      <c r="G1015" s="308">
        <f t="shared" si="27"/>
        <v>0</v>
      </c>
    </row>
    <row r="1016" spans="1:7" ht="12.75">
      <c r="A1016" s="123" t="s">
        <v>293</v>
      </c>
      <c r="B1016" s="123" t="s">
        <v>631</v>
      </c>
      <c r="C1016" s="124">
        <v>33375</v>
      </c>
      <c r="D1016" s="123"/>
      <c r="E1016" s="124">
        <v>0</v>
      </c>
      <c r="F1016" s="309">
        <f>SUM(E1016/C1016*100)</f>
        <v>0</v>
      </c>
      <c r="G1016" s="309"/>
    </row>
    <row r="1017" spans="1:7" ht="12.75">
      <c r="A1017" s="149" t="s">
        <v>649</v>
      </c>
      <c r="B1017" s="118"/>
      <c r="C1017" s="119">
        <v>0</v>
      </c>
      <c r="D1017" s="119">
        <v>100000</v>
      </c>
      <c r="E1017" s="119">
        <v>27500</v>
      </c>
      <c r="F1017" s="176"/>
      <c r="G1017" s="176">
        <f t="shared" si="27"/>
        <v>27.500000000000004</v>
      </c>
    </row>
    <row r="1018" spans="1:7" ht="12.75">
      <c r="A1018" s="121" t="s">
        <v>287</v>
      </c>
      <c r="B1018" s="121" t="s">
        <v>444</v>
      </c>
      <c r="C1018" s="122">
        <v>0</v>
      </c>
      <c r="D1018" s="122">
        <v>100000</v>
      </c>
      <c r="E1018" s="122">
        <v>27500</v>
      </c>
      <c r="F1018" s="308"/>
      <c r="G1018" s="308">
        <f t="shared" si="27"/>
        <v>27.500000000000004</v>
      </c>
    </row>
    <row r="1019" spans="1:7" ht="12.75">
      <c r="A1019" s="121" t="s">
        <v>289</v>
      </c>
      <c r="B1019" s="121" t="s">
        <v>456</v>
      </c>
      <c r="C1019" s="122">
        <v>0</v>
      </c>
      <c r="D1019" s="122">
        <v>100000</v>
      </c>
      <c r="E1019" s="122">
        <v>27500</v>
      </c>
      <c r="F1019" s="308"/>
      <c r="G1019" s="308">
        <f t="shared" si="27"/>
        <v>27.500000000000004</v>
      </c>
    </row>
    <row r="1020" spans="1:7" ht="12.75">
      <c r="A1020" s="118" t="s">
        <v>650</v>
      </c>
      <c r="B1020" s="118"/>
      <c r="C1020" s="119">
        <v>0</v>
      </c>
      <c r="D1020" s="119">
        <v>300000</v>
      </c>
      <c r="E1020" s="119">
        <v>73468.75</v>
      </c>
      <c r="F1020" s="176"/>
      <c r="G1020" s="176">
        <f t="shared" si="27"/>
        <v>24.489583333333336</v>
      </c>
    </row>
    <row r="1021" spans="1:7" ht="12.75">
      <c r="A1021" s="121" t="s">
        <v>287</v>
      </c>
      <c r="B1021" s="121" t="s">
        <v>444</v>
      </c>
      <c r="C1021" s="122">
        <v>0</v>
      </c>
      <c r="D1021" s="122">
        <v>300000</v>
      </c>
      <c r="E1021" s="122">
        <v>73468.75</v>
      </c>
      <c r="F1021" s="308"/>
      <c r="G1021" s="308">
        <f t="shared" si="27"/>
        <v>24.489583333333336</v>
      </c>
    </row>
    <row r="1022" spans="1:7" ht="12.75">
      <c r="A1022" s="121" t="s">
        <v>289</v>
      </c>
      <c r="B1022" s="121" t="s">
        <v>456</v>
      </c>
      <c r="C1022" s="122">
        <v>0</v>
      </c>
      <c r="D1022" s="122">
        <v>300000</v>
      </c>
      <c r="E1022" s="122">
        <v>73468.75</v>
      </c>
      <c r="F1022" s="308"/>
      <c r="G1022" s="308">
        <f t="shared" si="27"/>
        <v>24.489583333333336</v>
      </c>
    </row>
    <row r="1023" spans="1:7" ht="12.75">
      <c r="A1023" s="123" t="s">
        <v>293</v>
      </c>
      <c r="B1023" s="123" t="s">
        <v>631</v>
      </c>
      <c r="C1023" s="124">
        <v>0</v>
      </c>
      <c r="D1023" s="123"/>
      <c r="E1023" s="124">
        <v>73468.75</v>
      </c>
      <c r="F1023" s="309"/>
      <c r="G1023" s="309"/>
    </row>
    <row r="1024" spans="1:7" ht="12.75">
      <c r="A1024" s="149" t="s">
        <v>651</v>
      </c>
      <c r="B1024" s="118"/>
      <c r="C1024" s="119">
        <v>0</v>
      </c>
      <c r="D1024" s="119">
        <v>100000</v>
      </c>
      <c r="E1024" s="119">
        <v>0</v>
      </c>
      <c r="F1024" s="176"/>
      <c r="G1024" s="176">
        <f aca="true" t="shared" si="29" ref="G1024:G1086">SUM(E1024/D1024*100)</f>
        <v>0</v>
      </c>
    </row>
    <row r="1025" spans="1:7" ht="12.75">
      <c r="A1025" s="121" t="s">
        <v>287</v>
      </c>
      <c r="B1025" s="121" t="s">
        <v>444</v>
      </c>
      <c r="C1025" s="122">
        <v>0</v>
      </c>
      <c r="D1025" s="122">
        <v>100000</v>
      </c>
      <c r="E1025" s="122">
        <v>0</v>
      </c>
      <c r="F1025" s="308"/>
      <c r="G1025" s="308">
        <f t="shared" si="29"/>
        <v>0</v>
      </c>
    </row>
    <row r="1026" spans="1:7" ht="12.75">
      <c r="A1026" s="121" t="s">
        <v>289</v>
      </c>
      <c r="B1026" s="121" t="s">
        <v>456</v>
      </c>
      <c r="C1026" s="122">
        <v>0</v>
      </c>
      <c r="D1026" s="122">
        <v>100000</v>
      </c>
      <c r="E1026" s="122">
        <v>0</v>
      </c>
      <c r="F1026" s="308"/>
      <c r="G1026" s="308">
        <f t="shared" si="29"/>
        <v>0</v>
      </c>
    </row>
    <row r="1027" spans="1:7" ht="12.75">
      <c r="A1027" s="149" t="s">
        <v>652</v>
      </c>
      <c r="B1027" s="118"/>
      <c r="C1027" s="119">
        <v>0</v>
      </c>
      <c r="D1027" s="119">
        <v>300000</v>
      </c>
      <c r="E1027" s="119">
        <v>60873.35</v>
      </c>
      <c r="F1027" s="176"/>
      <c r="G1027" s="176">
        <f t="shared" si="29"/>
        <v>20.291116666666667</v>
      </c>
    </row>
    <row r="1028" spans="1:7" ht="12.75">
      <c r="A1028" s="121" t="s">
        <v>287</v>
      </c>
      <c r="B1028" s="121" t="s">
        <v>444</v>
      </c>
      <c r="C1028" s="122">
        <v>0</v>
      </c>
      <c r="D1028" s="122">
        <v>300000</v>
      </c>
      <c r="E1028" s="122">
        <v>60873.35</v>
      </c>
      <c r="F1028" s="308"/>
      <c r="G1028" s="308">
        <f t="shared" si="29"/>
        <v>20.291116666666667</v>
      </c>
    </row>
    <row r="1029" spans="1:7" ht="12.75">
      <c r="A1029" s="121" t="s">
        <v>289</v>
      </c>
      <c r="B1029" s="121" t="s">
        <v>456</v>
      </c>
      <c r="C1029" s="122">
        <v>0</v>
      </c>
      <c r="D1029" s="122">
        <v>300000</v>
      </c>
      <c r="E1029" s="122">
        <v>60873.35</v>
      </c>
      <c r="F1029" s="308"/>
      <c r="G1029" s="308">
        <f t="shared" si="29"/>
        <v>20.291116666666667</v>
      </c>
    </row>
    <row r="1030" spans="1:7" ht="12.75">
      <c r="A1030" s="123" t="s">
        <v>293</v>
      </c>
      <c r="B1030" s="123" t="s">
        <v>631</v>
      </c>
      <c r="C1030" s="124">
        <v>0</v>
      </c>
      <c r="D1030" s="123"/>
      <c r="E1030" s="124">
        <v>60873.35</v>
      </c>
      <c r="F1030" s="309"/>
      <c r="G1030" s="309"/>
    </row>
    <row r="1031" spans="1:7" ht="12.75">
      <c r="A1031" s="149" t="s">
        <v>653</v>
      </c>
      <c r="B1031" s="118"/>
      <c r="C1031" s="119">
        <v>17500</v>
      </c>
      <c r="D1031" s="119">
        <v>0</v>
      </c>
      <c r="E1031" s="119">
        <v>0</v>
      </c>
      <c r="F1031" s="176">
        <f aca="true" t="shared" si="30" ref="F1031:F1038">SUM(E1031/C1031*100)</f>
        <v>0</v>
      </c>
      <c r="G1031" s="176"/>
    </row>
    <row r="1032" spans="1:7" ht="12.75">
      <c r="A1032" s="121" t="s">
        <v>287</v>
      </c>
      <c r="B1032" s="121" t="s">
        <v>444</v>
      </c>
      <c r="C1032" s="122">
        <v>17500</v>
      </c>
      <c r="D1032" s="122">
        <v>0</v>
      </c>
      <c r="E1032" s="122">
        <v>0</v>
      </c>
      <c r="F1032" s="308">
        <f t="shared" si="30"/>
        <v>0</v>
      </c>
      <c r="G1032" s="308"/>
    </row>
    <row r="1033" spans="1:7" ht="12.75">
      <c r="A1033" s="121" t="s">
        <v>289</v>
      </c>
      <c r="B1033" s="121" t="s">
        <v>456</v>
      </c>
      <c r="C1033" s="122">
        <v>17500</v>
      </c>
      <c r="D1033" s="122">
        <v>0</v>
      </c>
      <c r="E1033" s="122">
        <v>0</v>
      </c>
      <c r="F1033" s="308">
        <f t="shared" si="30"/>
        <v>0</v>
      </c>
      <c r="G1033" s="308"/>
    </row>
    <row r="1034" spans="1:7" ht="12.75">
      <c r="A1034" s="123" t="s">
        <v>293</v>
      </c>
      <c r="B1034" s="123" t="s">
        <v>631</v>
      </c>
      <c r="C1034" s="124">
        <v>17500</v>
      </c>
      <c r="D1034" s="123"/>
      <c r="E1034" s="124">
        <v>0</v>
      </c>
      <c r="F1034" s="309">
        <f t="shared" si="30"/>
        <v>0</v>
      </c>
      <c r="G1034" s="309"/>
    </row>
    <row r="1035" spans="1:7" ht="12.75">
      <c r="A1035" s="149" t="s">
        <v>654</v>
      </c>
      <c r="B1035" s="118"/>
      <c r="C1035" s="119">
        <v>62831.63</v>
      </c>
      <c r="D1035" s="119">
        <v>400000</v>
      </c>
      <c r="E1035" s="119">
        <v>16964.69</v>
      </c>
      <c r="F1035" s="176">
        <f t="shared" si="30"/>
        <v>27.000238574106707</v>
      </c>
      <c r="G1035" s="176">
        <f t="shared" si="29"/>
        <v>4.241172499999999</v>
      </c>
    </row>
    <row r="1036" spans="1:7" ht="12.75">
      <c r="A1036" s="121" t="s">
        <v>287</v>
      </c>
      <c r="B1036" s="121" t="s">
        <v>444</v>
      </c>
      <c r="C1036" s="122">
        <v>62831.63</v>
      </c>
      <c r="D1036" s="122">
        <v>400000</v>
      </c>
      <c r="E1036" s="122">
        <v>16964.69</v>
      </c>
      <c r="F1036" s="308">
        <f t="shared" si="30"/>
        <v>27.000238574106707</v>
      </c>
      <c r="G1036" s="308">
        <f t="shared" si="29"/>
        <v>4.241172499999999</v>
      </c>
    </row>
    <row r="1037" spans="1:7" ht="12.75">
      <c r="A1037" s="121" t="s">
        <v>289</v>
      </c>
      <c r="B1037" s="121" t="s">
        <v>456</v>
      </c>
      <c r="C1037" s="122">
        <v>62831.63</v>
      </c>
      <c r="D1037" s="122">
        <v>400000</v>
      </c>
      <c r="E1037" s="122">
        <v>16964.69</v>
      </c>
      <c r="F1037" s="308">
        <f t="shared" si="30"/>
        <v>27.000238574106707</v>
      </c>
      <c r="G1037" s="308">
        <f t="shared" si="29"/>
        <v>4.241172499999999</v>
      </c>
    </row>
    <row r="1038" spans="1:7" ht="12.75">
      <c r="A1038" s="123" t="s">
        <v>293</v>
      </c>
      <c r="B1038" s="123" t="s">
        <v>631</v>
      </c>
      <c r="C1038" s="124">
        <v>62831.63</v>
      </c>
      <c r="D1038" s="123"/>
      <c r="E1038" s="124">
        <v>16964.69</v>
      </c>
      <c r="F1038" s="309">
        <f t="shared" si="30"/>
        <v>27.000238574106707</v>
      </c>
      <c r="G1038" s="310"/>
    </row>
    <row r="1039" spans="1:7" ht="12.75">
      <c r="A1039" s="118" t="s">
        <v>655</v>
      </c>
      <c r="B1039" s="118"/>
      <c r="C1039" s="119">
        <v>0</v>
      </c>
      <c r="D1039" s="119">
        <v>200000</v>
      </c>
      <c r="E1039" s="119">
        <v>0</v>
      </c>
      <c r="F1039" s="176"/>
      <c r="G1039" s="176">
        <f t="shared" si="29"/>
        <v>0</v>
      </c>
    </row>
    <row r="1040" spans="1:7" ht="12.75">
      <c r="A1040" s="121" t="s">
        <v>287</v>
      </c>
      <c r="B1040" s="121" t="s">
        <v>444</v>
      </c>
      <c r="C1040" s="122">
        <v>0</v>
      </c>
      <c r="D1040" s="122">
        <v>200000</v>
      </c>
      <c r="E1040" s="122">
        <v>0</v>
      </c>
      <c r="F1040" s="308"/>
      <c r="G1040" s="308">
        <f t="shared" si="29"/>
        <v>0</v>
      </c>
    </row>
    <row r="1041" spans="1:7" ht="12.75">
      <c r="A1041" s="121" t="s">
        <v>289</v>
      </c>
      <c r="B1041" s="121" t="s">
        <v>456</v>
      </c>
      <c r="C1041" s="122">
        <v>0</v>
      </c>
      <c r="D1041" s="122">
        <v>200000</v>
      </c>
      <c r="E1041" s="122">
        <v>0</v>
      </c>
      <c r="F1041" s="308"/>
      <c r="G1041" s="308">
        <f t="shared" si="29"/>
        <v>0</v>
      </c>
    </row>
    <row r="1042" spans="1:7" ht="12.75">
      <c r="A1042" s="177" t="s">
        <v>656</v>
      </c>
      <c r="B1042" s="118"/>
      <c r="C1042" s="119">
        <v>0</v>
      </c>
      <c r="D1042" s="119">
        <v>1000000</v>
      </c>
      <c r="E1042" s="119">
        <v>11050</v>
      </c>
      <c r="F1042" s="176"/>
      <c r="G1042" s="176">
        <f t="shared" si="29"/>
        <v>1.105</v>
      </c>
    </row>
    <row r="1043" spans="1:7" ht="12.75">
      <c r="A1043" s="121" t="s">
        <v>287</v>
      </c>
      <c r="B1043" s="121" t="s">
        <v>444</v>
      </c>
      <c r="C1043" s="122">
        <v>0</v>
      </c>
      <c r="D1043" s="122">
        <v>1000000</v>
      </c>
      <c r="E1043" s="122">
        <v>11050</v>
      </c>
      <c r="F1043" s="308"/>
      <c r="G1043" s="308">
        <f t="shared" si="29"/>
        <v>1.105</v>
      </c>
    </row>
    <row r="1044" spans="1:7" ht="12.75">
      <c r="A1044" s="121" t="s">
        <v>289</v>
      </c>
      <c r="B1044" s="121" t="s">
        <v>456</v>
      </c>
      <c r="C1044" s="122">
        <v>0</v>
      </c>
      <c r="D1044" s="122">
        <v>1000000</v>
      </c>
      <c r="E1044" s="122">
        <v>11050</v>
      </c>
      <c r="F1044" s="308"/>
      <c r="G1044" s="308">
        <f t="shared" si="29"/>
        <v>1.105</v>
      </c>
    </row>
    <row r="1045" spans="1:7" ht="12.75">
      <c r="A1045" s="123" t="s">
        <v>293</v>
      </c>
      <c r="B1045" s="123" t="s">
        <v>631</v>
      </c>
      <c r="C1045" s="124">
        <v>0</v>
      </c>
      <c r="D1045" s="123"/>
      <c r="E1045" s="124">
        <v>11050</v>
      </c>
      <c r="F1045" s="309"/>
      <c r="G1045" s="310"/>
    </row>
    <row r="1046" spans="1:7" ht="12.75">
      <c r="A1046" s="149" t="s">
        <v>657</v>
      </c>
      <c r="B1046" s="118"/>
      <c r="C1046" s="119">
        <v>0</v>
      </c>
      <c r="D1046" s="119">
        <v>200000</v>
      </c>
      <c r="E1046" s="119">
        <v>5800</v>
      </c>
      <c r="F1046" s="176"/>
      <c r="G1046" s="176">
        <f t="shared" si="29"/>
        <v>2.9000000000000004</v>
      </c>
    </row>
    <row r="1047" spans="1:7" ht="12.75">
      <c r="A1047" s="121" t="s">
        <v>287</v>
      </c>
      <c r="B1047" s="121" t="s">
        <v>444</v>
      </c>
      <c r="C1047" s="122">
        <v>0</v>
      </c>
      <c r="D1047" s="122">
        <v>200000</v>
      </c>
      <c r="E1047" s="122">
        <v>5800</v>
      </c>
      <c r="F1047" s="308"/>
      <c r="G1047" s="308">
        <f t="shared" si="29"/>
        <v>2.9000000000000004</v>
      </c>
    </row>
    <row r="1048" spans="1:7" ht="12.75">
      <c r="A1048" s="121" t="s">
        <v>289</v>
      </c>
      <c r="B1048" s="121" t="s">
        <v>456</v>
      </c>
      <c r="C1048" s="122">
        <v>0</v>
      </c>
      <c r="D1048" s="122">
        <v>200000</v>
      </c>
      <c r="E1048" s="122">
        <v>5800</v>
      </c>
      <c r="F1048" s="308"/>
      <c r="G1048" s="308">
        <f t="shared" si="29"/>
        <v>2.9000000000000004</v>
      </c>
    </row>
    <row r="1049" spans="1:7" ht="12.75">
      <c r="A1049" s="123" t="s">
        <v>293</v>
      </c>
      <c r="B1049" s="123" t="s">
        <v>631</v>
      </c>
      <c r="C1049" s="124">
        <v>0</v>
      </c>
      <c r="D1049" s="123"/>
      <c r="E1049" s="124">
        <v>5800</v>
      </c>
      <c r="F1049" s="309"/>
      <c r="G1049" s="310"/>
    </row>
    <row r="1050" spans="1:7" ht="12.75">
      <c r="A1050" s="149" t="s">
        <v>658</v>
      </c>
      <c r="B1050" s="118"/>
      <c r="C1050" s="119">
        <v>0</v>
      </c>
      <c r="D1050" s="119">
        <v>500000</v>
      </c>
      <c r="E1050" s="119">
        <v>0</v>
      </c>
      <c r="F1050" s="176"/>
      <c r="G1050" s="176">
        <f t="shared" si="29"/>
        <v>0</v>
      </c>
    </row>
    <row r="1051" spans="1:7" ht="12.75">
      <c r="A1051" s="121" t="s">
        <v>287</v>
      </c>
      <c r="B1051" s="121" t="s">
        <v>444</v>
      </c>
      <c r="C1051" s="122">
        <v>0</v>
      </c>
      <c r="D1051" s="122">
        <v>500000</v>
      </c>
      <c r="E1051" s="122">
        <v>0</v>
      </c>
      <c r="F1051" s="308"/>
      <c r="G1051" s="308">
        <f t="shared" si="29"/>
        <v>0</v>
      </c>
    </row>
    <row r="1052" spans="1:7" ht="12.75">
      <c r="A1052" s="121" t="s">
        <v>289</v>
      </c>
      <c r="B1052" s="121" t="s">
        <v>456</v>
      </c>
      <c r="C1052" s="122">
        <v>0</v>
      </c>
      <c r="D1052" s="122">
        <v>500000</v>
      </c>
      <c r="E1052" s="122">
        <v>0</v>
      </c>
      <c r="F1052" s="308"/>
      <c r="G1052" s="308">
        <f t="shared" si="29"/>
        <v>0</v>
      </c>
    </row>
    <row r="1053" spans="1:7" ht="12.75">
      <c r="A1053" s="116" t="s">
        <v>659</v>
      </c>
      <c r="B1053" s="116"/>
      <c r="C1053" s="117">
        <v>0</v>
      </c>
      <c r="D1053" s="117">
        <v>3800000</v>
      </c>
      <c r="E1053" s="117">
        <v>499886.45</v>
      </c>
      <c r="F1053" s="175"/>
      <c r="G1053" s="175">
        <f t="shared" si="29"/>
        <v>13.154906578947367</v>
      </c>
    </row>
    <row r="1054" spans="1:7" ht="12.75">
      <c r="A1054" s="118" t="s">
        <v>660</v>
      </c>
      <c r="B1054" s="118"/>
      <c r="C1054" s="119">
        <v>0</v>
      </c>
      <c r="D1054" s="119">
        <v>50000</v>
      </c>
      <c r="E1054" s="119">
        <v>0</v>
      </c>
      <c r="F1054" s="176"/>
      <c r="G1054" s="176">
        <f t="shared" si="29"/>
        <v>0</v>
      </c>
    </row>
    <row r="1055" spans="1:7" ht="12.75">
      <c r="A1055" s="121" t="s">
        <v>287</v>
      </c>
      <c r="B1055" s="121" t="s">
        <v>444</v>
      </c>
      <c r="C1055" s="122">
        <v>0</v>
      </c>
      <c r="D1055" s="122">
        <v>50000</v>
      </c>
      <c r="E1055" s="122">
        <v>0</v>
      </c>
      <c r="F1055" s="308"/>
      <c r="G1055" s="308">
        <f t="shared" si="29"/>
        <v>0</v>
      </c>
    </row>
    <row r="1056" spans="1:7" ht="12.75">
      <c r="A1056" s="121" t="s">
        <v>289</v>
      </c>
      <c r="B1056" s="121" t="s">
        <v>456</v>
      </c>
      <c r="C1056" s="122">
        <v>0</v>
      </c>
      <c r="D1056" s="122">
        <v>50000</v>
      </c>
      <c r="E1056" s="122">
        <v>0</v>
      </c>
      <c r="F1056" s="308"/>
      <c r="G1056" s="308">
        <f t="shared" si="29"/>
        <v>0</v>
      </c>
    </row>
    <row r="1057" spans="1:7" ht="12.75">
      <c r="A1057" s="123" t="s">
        <v>295</v>
      </c>
      <c r="B1057" s="123" t="s">
        <v>457</v>
      </c>
      <c r="C1057" s="124">
        <v>0</v>
      </c>
      <c r="D1057" s="123"/>
      <c r="E1057" s="124">
        <v>0</v>
      </c>
      <c r="F1057" s="309"/>
      <c r="G1057" s="309"/>
    </row>
    <row r="1058" spans="1:7" ht="12.75">
      <c r="A1058" s="149" t="s">
        <v>661</v>
      </c>
      <c r="B1058" s="118"/>
      <c r="C1058" s="119">
        <v>0</v>
      </c>
      <c r="D1058" s="119">
        <v>3500000</v>
      </c>
      <c r="E1058" s="119">
        <v>499886.45</v>
      </c>
      <c r="F1058" s="176"/>
      <c r="G1058" s="176">
        <f t="shared" si="29"/>
        <v>14.28247</v>
      </c>
    </row>
    <row r="1059" spans="1:7" ht="12.75">
      <c r="A1059" s="121" t="s">
        <v>287</v>
      </c>
      <c r="B1059" s="121" t="s">
        <v>444</v>
      </c>
      <c r="C1059" s="122">
        <v>0</v>
      </c>
      <c r="D1059" s="122">
        <v>3500000</v>
      </c>
      <c r="E1059" s="122">
        <v>499886.45</v>
      </c>
      <c r="F1059" s="308"/>
      <c r="G1059" s="308">
        <f t="shared" si="29"/>
        <v>14.28247</v>
      </c>
    </row>
    <row r="1060" spans="1:7" ht="12.75">
      <c r="A1060" s="121" t="s">
        <v>289</v>
      </c>
      <c r="B1060" s="121" t="s">
        <v>456</v>
      </c>
      <c r="C1060" s="122">
        <v>0</v>
      </c>
      <c r="D1060" s="122">
        <v>3500000</v>
      </c>
      <c r="E1060" s="122">
        <v>499886.45</v>
      </c>
      <c r="F1060" s="308"/>
      <c r="G1060" s="308">
        <f t="shared" si="29"/>
        <v>14.28247</v>
      </c>
    </row>
    <row r="1061" spans="1:7" ht="12.75">
      <c r="A1061" s="123" t="s">
        <v>295</v>
      </c>
      <c r="B1061" s="123" t="s">
        <v>457</v>
      </c>
      <c r="C1061" s="124">
        <v>0</v>
      </c>
      <c r="D1061" s="123"/>
      <c r="E1061" s="124">
        <v>499886.45</v>
      </c>
      <c r="F1061" s="309"/>
      <c r="G1061" s="309"/>
    </row>
    <row r="1062" spans="1:7" ht="12.75">
      <c r="A1062" s="149" t="s">
        <v>662</v>
      </c>
      <c r="B1062" s="118"/>
      <c r="C1062" s="119">
        <v>0</v>
      </c>
      <c r="D1062" s="119">
        <v>50000</v>
      </c>
      <c r="E1062" s="119">
        <v>0</v>
      </c>
      <c r="F1062" s="176"/>
      <c r="G1062" s="176">
        <f t="shared" si="29"/>
        <v>0</v>
      </c>
    </row>
    <row r="1063" spans="1:7" ht="12.75">
      <c r="A1063" s="121" t="s">
        <v>287</v>
      </c>
      <c r="B1063" s="121" t="s">
        <v>444</v>
      </c>
      <c r="C1063" s="122">
        <v>0</v>
      </c>
      <c r="D1063" s="122">
        <v>50000</v>
      </c>
      <c r="E1063" s="122">
        <v>0</v>
      </c>
      <c r="F1063" s="308"/>
      <c r="G1063" s="308">
        <f t="shared" si="29"/>
        <v>0</v>
      </c>
    </row>
    <row r="1064" spans="1:7" ht="12.75">
      <c r="A1064" s="121" t="s">
        <v>289</v>
      </c>
      <c r="B1064" s="121" t="s">
        <v>456</v>
      </c>
      <c r="C1064" s="122">
        <v>0</v>
      </c>
      <c r="D1064" s="122">
        <v>50000</v>
      </c>
      <c r="E1064" s="122">
        <v>0</v>
      </c>
      <c r="F1064" s="308"/>
      <c r="G1064" s="308">
        <f t="shared" si="29"/>
        <v>0</v>
      </c>
    </row>
    <row r="1065" spans="1:7" ht="12.75">
      <c r="A1065" s="149" t="s">
        <v>663</v>
      </c>
      <c r="B1065" s="118"/>
      <c r="C1065" s="119">
        <v>0</v>
      </c>
      <c r="D1065" s="119">
        <v>200000</v>
      </c>
      <c r="E1065" s="119">
        <v>0</v>
      </c>
      <c r="F1065" s="176"/>
      <c r="G1065" s="176">
        <f t="shared" si="29"/>
        <v>0</v>
      </c>
    </row>
    <row r="1066" spans="1:7" ht="12.75">
      <c r="A1066" s="121" t="s">
        <v>287</v>
      </c>
      <c r="B1066" s="121" t="s">
        <v>444</v>
      </c>
      <c r="C1066" s="122">
        <v>0</v>
      </c>
      <c r="D1066" s="122">
        <v>200000</v>
      </c>
      <c r="E1066" s="122">
        <v>0</v>
      </c>
      <c r="F1066" s="308"/>
      <c r="G1066" s="308">
        <f t="shared" si="29"/>
        <v>0</v>
      </c>
    </row>
    <row r="1067" spans="1:7" ht="12.75">
      <c r="A1067" s="121" t="s">
        <v>289</v>
      </c>
      <c r="B1067" s="121" t="s">
        <v>456</v>
      </c>
      <c r="C1067" s="122">
        <v>0</v>
      </c>
      <c r="D1067" s="122">
        <v>200000</v>
      </c>
      <c r="E1067" s="122">
        <v>0</v>
      </c>
      <c r="F1067" s="308"/>
      <c r="G1067" s="308">
        <f t="shared" si="29"/>
        <v>0</v>
      </c>
    </row>
    <row r="1068" spans="1:7" ht="12.75">
      <c r="A1068" s="116" t="s">
        <v>664</v>
      </c>
      <c r="B1068" s="116"/>
      <c r="C1068" s="117">
        <v>1554885.26</v>
      </c>
      <c r="D1068" s="117">
        <v>2300000</v>
      </c>
      <c r="E1068" s="117">
        <v>730134.86</v>
      </c>
      <c r="F1068" s="175">
        <f>SUM(E1068/C1068*100)</f>
        <v>46.95747517730022</v>
      </c>
      <c r="G1068" s="175">
        <f t="shared" si="29"/>
        <v>31.74499391304348</v>
      </c>
    </row>
    <row r="1069" spans="1:7" ht="12.75">
      <c r="A1069" s="149" t="s">
        <v>665</v>
      </c>
      <c r="B1069" s="118"/>
      <c r="C1069" s="119">
        <v>1554885.26</v>
      </c>
      <c r="D1069" s="119">
        <v>1000000</v>
      </c>
      <c r="E1069" s="119">
        <v>730134.86</v>
      </c>
      <c r="F1069" s="176">
        <f>SUM(E1069/C1069*100)</f>
        <v>46.95747517730022</v>
      </c>
      <c r="G1069" s="176">
        <f t="shared" si="29"/>
        <v>73.013486</v>
      </c>
    </row>
    <row r="1070" spans="1:7" ht="12.75">
      <c r="A1070" s="121" t="s">
        <v>287</v>
      </c>
      <c r="B1070" s="121" t="s">
        <v>444</v>
      </c>
      <c r="C1070" s="122">
        <v>1554885.26</v>
      </c>
      <c r="D1070" s="122">
        <v>1000000</v>
      </c>
      <c r="E1070" s="122">
        <v>730134.86</v>
      </c>
      <c r="F1070" s="308">
        <f>SUM(E1070/C1070*100)</f>
        <v>46.95747517730022</v>
      </c>
      <c r="G1070" s="308">
        <f t="shared" si="29"/>
        <v>73.013486</v>
      </c>
    </row>
    <row r="1071" spans="1:7" ht="12.75">
      <c r="A1071" s="121" t="s">
        <v>289</v>
      </c>
      <c r="B1071" s="121" t="s">
        <v>456</v>
      </c>
      <c r="C1071" s="122">
        <v>1554885.26</v>
      </c>
      <c r="D1071" s="122">
        <v>1000000</v>
      </c>
      <c r="E1071" s="122">
        <v>730134.86</v>
      </c>
      <c r="F1071" s="308">
        <f>SUM(E1071/C1071*100)</f>
        <v>46.95747517730022</v>
      </c>
      <c r="G1071" s="308">
        <f t="shared" si="29"/>
        <v>73.013486</v>
      </c>
    </row>
    <row r="1072" spans="1:7" ht="12.75">
      <c r="A1072" s="123" t="s">
        <v>295</v>
      </c>
      <c r="B1072" s="123" t="s">
        <v>457</v>
      </c>
      <c r="C1072" s="124">
        <v>1554885.26</v>
      </c>
      <c r="D1072" s="123"/>
      <c r="E1072" s="124">
        <v>730134.86</v>
      </c>
      <c r="F1072" s="309">
        <f>SUM(E1072/C1072*100)</f>
        <v>46.95747517730022</v>
      </c>
      <c r="G1072" s="309"/>
    </row>
    <row r="1073" spans="1:7" ht="12.75">
      <c r="A1073" s="118" t="s">
        <v>666</v>
      </c>
      <c r="B1073" s="118"/>
      <c r="C1073" s="119">
        <v>0</v>
      </c>
      <c r="D1073" s="119">
        <v>1300000</v>
      </c>
      <c r="E1073" s="119">
        <v>0</v>
      </c>
      <c r="F1073" s="176"/>
      <c r="G1073" s="176">
        <f t="shared" si="29"/>
        <v>0</v>
      </c>
    </row>
    <row r="1074" spans="1:7" ht="12.75">
      <c r="A1074" s="121" t="s">
        <v>287</v>
      </c>
      <c r="B1074" s="121" t="s">
        <v>444</v>
      </c>
      <c r="C1074" s="122">
        <v>0</v>
      </c>
      <c r="D1074" s="122">
        <v>1300000</v>
      </c>
      <c r="E1074" s="122">
        <v>0</v>
      </c>
      <c r="F1074" s="308"/>
      <c r="G1074" s="308">
        <f t="shared" si="29"/>
        <v>0</v>
      </c>
    </row>
    <row r="1075" spans="1:7" ht="12.75">
      <c r="A1075" s="121" t="s">
        <v>289</v>
      </c>
      <c r="B1075" s="121" t="s">
        <v>456</v>
      </c>
      <c r="C1075" s="122">
        <v>0</v>
      </c>
      <c r="D1075" s="122">
        <v>1300000</v>
      </c>
      <c r="E1075" s="122">
        <v>0</v>
      </c>
      <c r="F1075" s="308"/>
      <c r="G1075" s="308">
        <f t="shared" si="29"/>
        <v>0</v>
      </c>
    </row>
    <row r="1076" spans="1:7" ht="12.75">
      <c r="A1076" s="116" t="s">
        <v>667</v>
      </c>
      <c r="B1076" s="116"/>
      <c r="C1076" s="117">
        <v>0</v>
      </c>
      <c r="D1076" s="117">
        <v>150000</v>
      </c>
      <c r="E1076" s="117">
        <v>0</v>
      </c>
      <c r="F1076" s="175"/>
      <c r="G1076" s="175">
        <f t="shared" si="29"/>
        <v>0</v>
      </c>
    </row>
    <row r="1077" spans="1:7" ht="12.75">
      <c r="A1077" s="118" t="s">
        <v>668</v>
      </c>
      <c r="B1077" s="118"/>
      <c r="C1077" s="119">
        <v>0</v>
      </c>
      <c r="D1077" s="119">
        <v>150000</v>
      </c>
      <c r="E1077" s="119">
        <v>0</v>
      </c>
      <c r="F1077" s="176"/>
      <c r="G1077" s="176">
        <f t="shared" si="29"/>
        <v>0</v>
      </c>
    </row>
    <row r="1078" spans="1:7" ht="12.75">
      <c r="A1078" s="121" t="s">
        <v>287</v>
      </c>
      <c r="B1078" s="121" t="s">
        <v>444</v>
      </c>
      <c r="C1078" s="122">
        <v>0</v>
      </c>
      <c r="D1078" s="122">
        <v>150000</v>
      </c>
      <c r="E1078" s="122">
        <v>0</v>
      </c>
      <c r="F1078" s="308"/>
      <c r="G1078" s="308">
        <f t="shared" si="29"/>
        <v>0</v>
      </c>
    </row>
    <row r="1079" spans="1:7" ht="12.75">
      <c r="A1079" s="121" t="s">
        <v>289</v>
      </c>
      <c r="B1079" s="121" t="s">
        <v>456</v>
      </c>
      <c r="C1079" s="122">
        <v>0</v>
      </c>
      <c r="D1079" s="122">
        <v>150000</v>
      </c>
      <c r="E1079" s="122">
        <v>0</v>
      </c>
      <c r="F1079" s="308"/>
      <c r="G1079" s="308">
        <f t="shared" si="29"/>
        <v>0</v>
      </c>
    </row>
    <row r="1080" spans="1:7" ht="12.75">
      <c r="A1080" s="162" t="s">
        <v>669</v>
      </c>
      <c r="B1080" s="116"/>
      <c r="C1080" s="117">
        <v>256386.36</v>
      </c>
      <c r="D1080" s="117">
        <v>650000</v>
      </c>
      <c r="E1080" s="117">
        <v>230862.56</v>
      </c>
      <c r="F1080" s="175">
        <f>SUM(E1080/C1080*100)</f>
        <v>90.04479021426882</v>
      </c>
      <c r="G1080" s="175">
        <f t="shared" si="29"/>
        <v>35.517316923076926</v>
      </c>
    </row>
    <row r="1081" spans="1:7" ht="12.75">
      <c r="A1081" s="149" t="s">
        <v>670</v>
      </c>
      <c r="B1081" s="118"/>
      <c r="C1081" s="119">
        <v>256386.36</v>
      </c>
      <c r="D1081" s="119">
        <v>500000</v>
      </c>
      <c r="E1081" s="119">
        <v>230862.56</v>
      </c>
      <c r="F1081" s="176">
        <f>SUM(E1081/C1081*100)</f>
        <v>90.04479021426882</v>
      </c>
      <c r="G1081" s="176">
        <f t="shared" si="29"/>
        <v>46.172512</v>
      </c>
    </row>
    <row r="1082" spans="1:7" ht="12.75">
      <c r="A1082" s="121" t="s">
        <v>287</v>
      </c>
      <c r="B1082" s="121" t="s">
        <v>444</v>
      </c>
      <c r="C1082" s="122">
        <v>256386.36</v>
      </c>
      <c r="D1082" s="122">
        <v>500000</v>
      </c>
      <c r="E1082" s="122">
        <v>230862.56</v>
      </c>
      <c r="F1082" s="308">
        <f>SUM(E1082/C1082*100)</f>
        <v>90.04479021426882</v>
      </c>
      <c r="G1082" s="308">
        <f t="shared" si="29"/>
        <v>46.172512</v>
      </c>
    </row>
    <row r="1083" spans="1:7" ht="12.75">
      <c r="A1083" s="121" t="s">
        <v>289</v>
      </c>
      <c r="B1083" s="121" t="s">
        <v>456</v>
      </c>
      <c r="C1083" s="122">
        <v>256386.36</v>
      </c>
      <c r="D1083" s="122">
        <v>500000</v>
      </c>
      <c r="E1083" s="122">
        <v>230862.56</v>
      </c>
      <c r="F1083" s="308">
        <f>SUM(E1083/C1083*100)</f>
        <v>90.04479021426882</v>
      </c>
      <c r="G1083" s="308">
        <f t="shared" si="29"/>
        <v>46.172512</v>
      </c>
    </row>
    <row r="1084" spans="1:7" ht="12.75">
      <c r="A1084" s="123" t="s">
        <v>295</v>
      </c>
      <c r="B1084" s="123" t="s">
        <v>457</v>
      </c>
      <c r="C1084" s="124">
        <v>256386.36</v>
      </c>
      <c r="D1084" s="123"/>
      <c r="E1084" s="124">
        <v>230862.56</v>
      </c>
      <c r="F1084" s="309">
        <f>SUM(E1084/C1084*100)</f>
        <v>90.04479021426882</v>
      </c>
      <c r="G1084" s="309"/>
    </row>
    <row r="1085" spans="1:7" s="178" customFormat="1" ht="12">
      <c r="A1085" s="149" t="s">
        <v>671</v>
      </c>
      <c r="B1085" s="149"/>
      <c r="C1085" s="319">
        <v>0</v>
      </c>
      <c r="D1085" s="319">
        <v>150000</v>
      </c>
      <c r="E1085" s="319">
        <v>0</v>
      </c>
      <c r="F1085" s="320"/>
      <c r="G1085" s="320">
        <f t="shared" si="29"/>
        <v>0</v>
      </c>
    </row>
    <row r="1086" spans="1:7" ht="12.75">
      <c r="A1086" s="121" t="s">
        <v>265</v>
      </c>
      <c r="B1086" s="121" t="s">
        <v>433</v>
      </c>
      <c r="C1086" s="122">
        <v>0</v>
      </c>
      <c r="D1086" s="122">
        <v>60000</v>
      </c>
      <c r="E1086" s="122">
        <v>0</v>
      </c>
      <c r="F1086" s="308"/>
      <c r="G1086" s="308">
        <f t="shared" si="29"/>
        <v>0</v>
      </c>
    </row>
    <row r="1087" spans="1:7" ht="12.75">
      <c r="A1087" s="121" t="s">
        <v>279</v>
      </c>
      <c r="B1087" s="121" t="s">
        <v>672</v>
      </c>
      <c r="C1087" s="122">
        <v>0</v>
      </c>
      <c r="D1087" s="122">
        <v>60000</v>
      </c>
      <c r="E1087" s="122">
        <v>0</v>
      </c>
      <c r="F1087" s="308"/>
      <c r="G1087" s="308">
        <f aca="true" t="shared" si="31" ref="G1087:G1147">SUM(E1087/D1087*100)</f>
        <v>0</v>
      </c>
    </row>
    <row r="1088" spans="1:7" ht="12.75">
      <c r="A1088" s="121" t="s">
        <v>287</v>
      </c>
      <c r="B1088" s="121" t="s">
        <v>444</v>
      </c>
      <c r="C1088" s="122">
        <v>0</v>
      </c>
      <c r="D1088" s="122">
        <v>90000</v>
      </c>
      <c r="E1088" s="122">
        <v>0</v>
      </c>
      <c r="F1088" s="308"/>
      <c r="G1088" s="308">
        <f t="shared" si="31"/>
        <v>0</v>
      </c>
    </row>
    <row r="1089" spans="1:7" ht="12.75">
      <c r="A1089" s="121" t="s">
        <v>289</v>
      </c>
      <c r="B1089" s="121" t="s">
        <v>456</v>
      </c>
      <c r="C1089" s="122">
        <v>0</v>
      </c>
      <c r="D1089" s="122">
        <v>90000</v>
      </c>
      <c r="E1089" s="122">
        <v>0</v>
      </c>
      <c r="F1089" s="308"/>
      <c r="G1089" s="308">
        <f t="shared" si="31"/>
        <v>0</v>
      </c>
    </row>
    <row r="1090" spans="1:7" ht="12.75">
      <c r="A1090" s="116" t="s">
        <v>673</v>
      </c>
      <c r="B1090" s="116"/>
      <c r="C1090" s="117">
        <v>0</v>
      </c>
      <c r="D1090" s="117">
        <v>50000</v>
      </c>
      <c r="E1090" s="117">
        <v>5943.13</v>
      </c>
      <c r="F1090" s="175"/>
      <c r="G1090" s="175">
        <f t="shared" si="31"/>
        <v>11.88626</v>
      </c>
    </row>
    <row r="1091" spans="1:7" ht="12.75">
      <c r="A1091" s="118" t="s">
        <v>674</v>
      </c>
      <c r="B1091" s="118"/>
      <c r="C1091" s="119">
        <v>0</v>
      </c>
      <c r="D1091" s="119">
        <v>50000</v>
      </c>
      <c r="E1091" s="119">
        <v>5943.13</v>
      </c>
      <c r="F1091" s="176"/>
      <c r="G1091" s="176">
        <f t="shared" si="31"/>
        <v>11.88626</v>
      </c>
    </row>
    <row r="1092" spans="1:7" ht="12.75">
      <c r="A1092" s="121" t="s">
        <v>158</v>
      </c>
      <c r="B1092" s="121" t="s">
        <v>395</v>
      </c>
      <c r="C1092" s="122">
        <v>0</v>
      </c>
      <c r="D1092" s="122">
        <v>50000</v>
      </c>
      <c r="E1092" s="122">
        <v>5943.13</v>
      </c>
      <c r="F1092" s="308"/>
      <c r="G1092" s="308">
        <f t="shared" si="31"/>
        <v>11.88626</v>
      </c>
    </row>
    <row r="1093" spans="1:7" ht="12.75">
      <c r="A1093" s="121" t="s">
        <v>184</v>
      </c>
      <c r="B1093" s="121" t="s">
        <v>406</v>
      </c>
      <c r="C1093" s="122">
        <v>0</v>
      </c>
      <c r="D1093" s="122">
        <v>50000</v>
      </c>
      <c r="E1093" s="122">
        <v>5943.13</v>
      </c>
      <c r="F1093" s="308"/>
      <c r="G1093" s="308">
        <f t="shared" si="31"/>
        <v>11.88626</v>
      </c>
    </row>
    <row r="1094" spans="1:7" ht="12.75">
      <c r="A1094" s="123" t="s">
        <v>188</v>
      </c>
      <c r="B1094" s="123" t="s">
        <v>408</v>
      </c>
      <c r="C1094" s="124">
        <v>0</v>
      </c>
      <c r="D1094" s="123"/>
      <c r="E1094" s="124">
        <v>5943.13</v>
      </c>
      <c r="F1094" s="309"/>
      <c r="G1094" s="310"/>
    </row>
    <row r="1095" spans="1:7" ht="12.75">
      <c r="A1095" s="116" t="s">
        <v>675</v>
      </c>
      <c r="B1095" s="116"/>
      <c r="C1095" s="117">
        <v>2117944.72</v>
      </c>
      <c r="D1095" s="117">
        <v>4150000</v>
      </c>
      <c r="E1095" s="117">
        <v>1620239.18</v>
      </c>
      <c r="F1095" s="175">
        <f aca="true" t="shared" si="32" ref="F1095:F1148">SUM(E1095/C1095*100)</f>
        <v>76.50054152499315</v>
      </c>
      <c r="G1095" s="175">
        <f t="shared" si="31"/>
        <v>39.041907951807225</v>
      </c>
    </row>
    <row r="1096" spans="1:7" ht="12.75">
      <c r="A1096" s="118" t="s">
        <v>676</v>
      </c>
      <c r="B1096" s="118"/>
      <c r="C1096" s="119">
        <v>2117944.72</v>
      </c>
      <c r="D1096" s="119">
        <v>4150000</v>
      </c>
      <c r="E1096" s="119">
        <v>1620239.18</v>
      </c>
      <c r="F1096" s="176">
        <f t="shared" si="32"/>
        <v>76.50054152499315</v>
      </c>
      <c r="G1096" s="176">
        <f t="shared" si="31"/>
        <v>39.041907951807225</v>
      </c>
    </row>
    <row r="1097" spans="1:7" ht="12.75">
      <c r="A1097" s="121" t="s">
        <v>158</v>
      </c>
      <c r="B1097" s="121" t="s">
        <v>395</v>
      </c>
      <c r="C1097" s="122">
        <v>1585909.72</v>
      </c>
      <c r="D1097" s="122">
        <v>4150000</v>
      </c>
      <c r="E1097" s="122">
        <v>1620239.18</v>
      </c>
      <c r="F1097" s="308">
        <f t="shared" si="32"/>
        <v>102.16465411410682</v>
      </c>
      <c r="G1097" s="308">
        <f t="shared" si="31"/>
        <v>39.041907951807225</v>
      </c>
    </row>
    <row r="1098" spans="1:7" ht="12.75">
      <c r="A1098" s="121" t="s">
        <v>184</v>
      </c>
      <c r="B1098" s="121" t="s">
        <v>406</v>
      </c>
      <c r="C1098" s="122">
        <v>1585909.72</v>
      </c>
      <c r="D1098" s="122">
        <v>4150000</v>
      </c>
      <c r="E1098" s="122">
        <v>1620239.18</v>
      </c>
      <c r="F1098" s="308">
        <f t="shared" si="32"/>
        <v>102.16465411410682</v>
      </c>
      <c r="G1098" s="308">
        <f t="shared" si="31"/>
        <v>39.041907951807225</v>
      </c>
    </row>
    <row r="1099" spans="1:7" ht="12.75">
      <c r="A1099" s="123" t="s">
        <v>188</v>
      </c>
      <c r="B1099" s="123" t="s">
        <v>408</v>
      </c>
      <c r="C1099" s="124">
        <v>0</v>
      </c>
      <c r="D1099" s="123"/>
      <c r="E1099" s="124">
        <v>351.63</v>
      </c>
      <c r="F1099" s="309"/>
      <c r="G1099" s="310"/>
    </row>
    <row r="1100" spans="1:7" ht="12.75">
      <c r="A1100" s="123" t="s">
        <v>192</v>
      </c>
      <c r="B1100" s="123" t="s">
        <v>410</v>
      </c>
      <c r="C1100" s="124">
        <v>1585909.72</v>
      </c>
      <c r="D1100" s="123"/>
      <c r="E1100" s="124">
        <v>1599771.65</v>
      </c>
      <c r="F1100" s="309">
        <f t="shared" si="32"/>
        <v>100.87406803963594</v>
      </c>
      <c r="G1100" s="309"/>
    </row>
    <row r="1101" spans="1:7" ht="12.75">
      <c r="A1101" s="123" t="s">
        <v>194</v>
      </c>
      <c r="B1101" s="123" t="s">
        <v>411</v>
      </c>
      <c r="C1101" s="124">
        <v>0</v>
      </c>
      <c r="D1101" s="123"/>
      <c r="E1101" s="124">
        <v>4296.9</v>
      </c>
      <c r="F1101" s="309"/>
      <c r="G1101" s="309"/>
    </row>
    <row r="1102" spans="1:7" ht="12.75">
      <c r="A1102" s="123" t="s">
        <v>202</v>
      </c>
      <c r="B1102" s="123" t="s">
        <v>415</v>
      </c>
      <c r="C1102" s="124">
        <v>0</v>
      </c>
      <c r="D1102" s="123"/>
      <c r="E1102" s="124">
        <v>15819</v>
      </c>
      <c r="F1102" s="309"/>
      <c r="G1102" s="310"/>
    </row>
    <row r="1103" spans="1:7" ht="12.75">
      <c r="A1103" s="121" t="s">
        <v>265</v>
      </c>
      <c r="B1103" s="121" t="s">
        <v>433</v>
      </c>
      <c r="C1103" s="122">
        <v>532035</v>
      </c>
      <c r="D1103" s="122">
        <v>0</v>
      </c>
      <c r="E1103" s="122">
        <v>0</v>
      </c>
      <c r="F1103" s="308">
        <f t="shared" si="32"/>
        <v>0</v>
      </c>
      <c r="G1103" s="308"/>
    </row>
    <row r="1104" spans="1:7" ht="12.75">
      <c r="A1104" s="121" t="s">
        <v>279</v>
      </c>
      <c r="B1104" s="121" t="s">
        <v>672</v>
      </c>
      <c r="C1104" s="122">
        <v>532035</v>
      </c>
      <c r="D1104" s="122">
        <v>0</v>
      </c>
      <c r="E1104" s="122">
        <v>0</v>
      </c>
      <c r="F1104" s="308">
        <f t="shared" si="32"/>
        <v>0</v>
      </c>
      <c r="G1104" s="308"/>
    </row>
    <row r="1105" spans="1:7" ht="25.5">
      <c r="A1105" s="123" t="s">
        <v>281</v>
      </c>
      <c r="B1105" s="126" t="s">
        <v>355</v>
      </c>
      <c r="C1105" s="124">
        <v>532035</v>
      </c>
      <c r="D1105" s="123"/>
      <c r="E1105" s="124">
        <v>0</v>
      </c>
      <c r="F1105" s="309">
        <f t="shared" si="32"/>
        <v>0</v>
      </c>
      <c r="G1105" s="309"/>
    </row>
    <row r="1106" spans="1:7" ht="12.75">
      <c r="A1106" s="116" t="s">
        <v>677</v>
      </c>
      <c r="B1106" s="116"/>
      <c r="C1106" s="117">
        <v>759478.19</v>
      </c>
      <c r="D1106" s="117">
        <v>2000000</v>
      </c>
      <c r="E1106" s="117">
        <v>898427.04</v>
      </c>
      <c r="F1106" s="175">
        <f t="shared" si="32"/>
        <v>118.29530483291431</v>
      </c>
      <c r="G1106" s="175">
        <f t="shared" si="31"/>
        <v>44.921352000000006</v>
      </c>
    </row>
    <row r="1107" spans="1:7" ht="12.75">
      <c r="A1107" s="118" t="s">
        <v>678</v>
      </c>
      <c r="B1107" s="118"/>
      <c r="C1107" s="119">
        <v>759478.19</v>
      </c>
      <c r="D1107" s="119">
        <v>2000000</v>
      </c>
      <c r="E1107" s="119">
        <v>898427.04</v>
      </c>
      <c r="F1107" s="176">
        <f t="shared" si="32"/>
        <v>118.29530483291431</v>
      </c>
      <c r="G1107" s="176">
        <f t="shared" si="31"/>
        <v>44.921352000000006</v>
      </c>
    </row>
    <row r="1108" spans="1:7" ht="12.75">
      <c r="A1108" s="121" t="s">
        <v>158</v>
      </c>
      <c r="B1108" s="121" t="s">
        <v>395</v>
      </c>
      <c r="C1108" s="122">
        <v>596065.69</v>
      </c>
      <c r="D1108" s="122">
        <v>1615000</v>
      </c>
      <c r="E1108" s="122">
        <v>687424.54</v>
      </c>
      <c r="F1108" s="308">
        <f t="shared" si="32"/>
        <v>115.3269767968024</v>
      </c>
      <c r="G1108" s="308">
        <f t="shared" si="31"/>
        <v>42.564986996904025</v>
      </c>
    </row>
    <row r="1109" spans="1:7" ht="12.75">
      <c r="A1109" s="121" t="s">
        <v>170</v>
      </c>
      <c r="B1109" s="121" t="s">
        <v>401</v>
      </c>
      <c r="C1109" s="122">
        <v>0</v>
      </c>
      <c r="D1109" s="122">
        <v>170000</v>
      </c>
      <c r="E1109" s="122">
        <v>562.5</v>
      </c>
      <c r="F1109" s="308"/>
      <c r="G1109" s="308">
        <f t="shared" si="31"/>
        <v>0.33088235294117646</v>
      </c>
    </row>
    <row r="1110" spans="1:7" ht="12.75">
      <c r="A1110" s="123" t="s">
        <v>178</v>
      </c>
      <c r="B1110" s="123" t="s">
        <v>404</v>
      </c>
      <c r="C1110" s="124">
        <v>0</v>
      </c>
      <c r="D1110" s="123"/>
      <c r="E1110" s="124">
        <v>562.5</v>
      </c>
      <c r="F1110" s="309"/>
      <c r="G1110" s="309"/>
    </row>
    <row r="1111" spans="1:7" ht="12.75">
      <c r="A1111" s="121" t="s">
        <v>184</v>
      </c>
      <c r="B1111" s="121" t="s">
        <v>406</v>
      </c>
      <c r="C1111" s="122">
        <v>596065.69</v>
      </c>
      <c r="D1111" s="122">
        <v>1445000</v>
      </c>
      <c r="E1111" s="122">
        <v>686862.04</v>
      </c>
      <c r="F1111" s="308">
        <f t="shared" si="32"/>
        <v>115.2326080033226</v>
      </c>
      <c r="G1111" s="308">
        <f t="shared" si="31"/>
        <v>47.53370519031142</v>
      </c>
    </row>
    <row r="1112" spans="1:7" ht="12.75">
      <c r="A1112" s="123" t="s">
        <v>188</v>
      </c>
      <c r="B1112" s="123" t="s">
        <v>408</v>
      </c>
      <c r="C1112" s="124">
        <v>449500</v>
      </c>
      <c r="D1112" s="123"/>
      <c r="E1112" s="124">
        <v>546121.45</v>
      </c>
      <c r="F1112" s="309">
        <f t="shared" si="32"/>
        <v>121.4953170189099</v>
      </c>
      <c r="G1112" s="309"/>
    </row>
    <row r="1113" spans="1:7" ht="12.75">
      <c r="A1113" s="123" t="s">
        <v>192</v>
      </c>
      <c r="B1113" s="123" t="s">
        <v>410</v>
      </c>
      <c r="C1113" s="124">
        <v>136651.9</v>
      </c>
      <c r="D1113" s="123"/>
      <c r="E1113" s="124">
        <v>140740.59</v>
      </c>
      <c r="F1113" s="309">
        <f t="shared" si="32"/>
        <v>102.9920476773466</v>
      </c>
      <c r="G1113" s="309"/>
    </row>
    <row r="1114" spans="1:7" ht="12.75">
      <c r="A1114" s="123" t="s">
        <v>198</v>
      </c>
      <c r="B1114" s="123" t="s">
        <v>413</v>
      </c>
      <c r="C1114" s="124">
        <v>9913.79</v>
      </c>
      <c r="D1114" s="123"/>
      <c r="E1114" s="124">
        <v>0</v>
      </c>
      <c r="F1114" s="309">
        <f t="shared" si="32"/>
        <v>0</v>
      </c>
      <c r="G1114" s="309"/>
    </row>
    <row r="1115" spans="1:7" ht="12.75">
      <c r="A1115" s="121" t="s">
        <v>287</v>
      </c>
      <c r="B1115" s="121" t="s">
        <v>444</v>
      </c>
      <c r="C1115" s="122">
        <v>163412.5</v>
      </c>
      <c r="D1115" s="122">
        <v>385000</v>
      </c>
      <c r="E1115" s="122">
        <v>211002.5</v>
      </c>
      <c r="F1115" s="308">
        <f t="shared" si="32"/>
        <v>129.12261913868278</v>
      </c>
      <c r="G1115" s="308">
        <f t="shared" si="31"/>
        <v>54.805844155844156</v>
      </c>
    </row>
    <row r="1116" spans="1:7" ht="12.75">
      <c r="A1116" s="121" t="s">
        <v>296</v>
      </c>
      <c r="B1116" s="121" t="s">
        <v>445</v>
      </c>
      <c r="C1116" s="122">
        <v>163412.5</v>
      </c>
      <c r="D1116" s="122">
        <v>385000</v>
      </c>
      <c r="E1116" s="122">
        <v>211002.5</v>
      </c>
      <c r="F1116" s="308">
        <f t="shared" si="32"/>
        <v>129.12261913868278</v>
      </c>
      <c r="G1116" s="308">
        <f t="shared" si="31"/>
        <v>54.805844155844156</v>
      </c>
    </row>
    <row r="1117" spans="1:7" ht="12.75">
      <c r="A1117" s="123" t="s">
        <v>304</v>
      </c>
      <c r="B1117" s="123" t="s">
        <v>449</v>
      </c>
      <c r="C1117" s="124">
        <v>163412.5</v>
      </c>
      <c r="D1117" s="123"/>
      <c r="E1117" s="124">
        <v>211002.5</v>
      </c>
      <c r="F1117" s="309">
        <f t="shared" si="32"/>
        <v>129.12261913868278</v>
      </c>
      <c r="G1117" s="309"/>
    </row>
    <row r="1118" spans="1:7" ht="12.75">
      <c r="A1118" s="116" t="s">
        <v>679</v>
      </c>
      <c r="B1118" s="116"/>
      <c r="C1118" s="117">
        <v>27195</v>
      </c>
      <c r="D1118" s="117">
        <v>100000</v>
      </c>
      <c r="E1118" s="117">
        <v>66707.56</v>
      </c>
      <c r="F1118" s="175">
        <f t="shared" si="32"/>
        <v>245.29347306490163</v>
      </c>
      <c r="G1118" s="175">
        <f t="shared" si="31"/>
        <v>66.70756</v>
      </c>
    </row>
    <row r="1119" spans="1:7" ht="12.75">
      <c r="A1119" s="118" t="s">
        <v>680</v>
      </c>
      <c r="B1119" s="118"/>
      <c r="C1119" s="119">
        <v>27195</v>
      </c>
      <c r="D1119" s="119">
        <v>100000</v>
      </c>
      <c r="E1119" s="119">
        <v>66707.56</v>
      </c>
      <c r="F1119" s="176">
        <f t="shared" si="32"/>
        <v>245.29347306490163</v>
      </c>
      <c r="G1119" s="176">
        <f t="shared" si="31"/>
        <v>66.70756</v>
      </c>
    </row>
    <row r="1120" spans="1:7" ht="12.75">
      <c r="A1120" s="121" t="s">
        <v>158</v>
      </c>
      <c r="B1120" s="121" t="s">
        <v>395</v>
      </c>
      <c r="C1120" s="122">
        <v>27195</v>
      </c>
      <c r="D1120" s="122">
        <v>100000</v>
      </c>
      <c r="E1120" s="122">
        <v>66707.56</v>
      </c>
      <c r="F1120" s="308">
        <f t="shared" si="32"/>
        <v>245.29347306490163</v>
      </c>
      <c r="G1120" s="308">
        <f t="shared" si="31"/>
        <v>66.70756</v>
      </c>
    </row>
    <row r="1121" spans="1:7" ht="12.75">
      <c r="A1121" s="121" t="s">
        <v>184</v>
      </c>
      <c r="B1121" s="121" t="s">
        <v>406</v>
      </c>
      <c r="C1121" s="122">
        <v>27195</v>
      </c>
      <c r="D1121" s="122">
        <v>100000</v>
      </c>
      <c r="E1121" s="122">
        <v>66707.56</v>
      </c>
      <c r="F1121" s="308">
        <f t="shared" si="32"/>
        <v>245.29347306490163</v>
      </c>
      <c r="G1121" s="308">
        <f t="shared" si="31"/>
        <v>66.70756</v>
      </c>
    </row>
    <row r="1122" spans="1:7" ht="12.75">
      <c r="A1122" s="123" t="s">
        <v>188</v>
      </c>
      <c r="B1122" s="123" t="s">
        <v>408</v>
      </c>
      <c r="C1122" s="124">
        <v>27195</v>
      </c>
      <c r="D1122" s="123"/>
      <c r="E1122" s="124">
        <v>66707.56</v>
      </c>
      <c r="F1122" s="309">
        <f t="shared" si="32"/>
        <v>245.29347306490163</v>
      </c>
      <c r="G1122" s="309"/>
    </row>
    <row r="1123" spans="1:7" ht="12.75">
      <c r="A1123" s="116" t="s">
        <v>681</v>
      </c>
      <c r="B1123" s="116"/>
      <c r="C1123" s="117">
        <v>969682.34</v>
      </c>
      <c r="D1123" s="117">
        <v>2450000</v>
      </c>
      <c r="E1123" s="117">
        <v>1010821.97</v>
      </c>
      <c r="F1123" s="175">
        <f t="shared" si="32"/>
        <v>104.24258835115012</v>
      </c>
      <c r="G1123" s="175">
        <f t="shared" si="31"/>
        <v>41.258039591836734</v>
      </c>
    </row>
    <row r="1124" spans="1:7" ht="12.75">
      <c r="A1124" s="118" t="s">
        <v>682</v>
      </c>
      <c r="B1124" s="118"/>
      <c r="C1124" s="119">
        <v>969682.34</v>
      </c>
      <c r="D1124" s="119">
        <v>2450000</v>
      </c>
      <c r="E1124" s="119">
        <v>1010821.97</v>
      </c>
      <c r="F1124" s="176">
        <f t="shared" si="32"/>
        <v>104.24258835115012</v>
      </c>
      <c r="G1124" s="176">
        <f t="shared" si="31"/>
        <v>41.258039591836734</v>
      </c>
    </row>
    <row r="1125" spans="1:7" ht="12.75">
      <c r="A1125" s="121" t="s">
        <v>158</v>
      </c>
      <c r="B1125" s="121" t="s">
        <v>395</v>
      </c>
      <c r="C1125" s="122">
        <v>969682.34</v>
      </c>
      <c r="D1125" s="122">
        <v>2450000</v>
      </c>
      <c r="E1125" s="122">
        <v>1010821.97</v>
      </c>
      <c r="F1125" s="308">
        <f t="shared" si="32"/>
        <v>104.24258835115012</v>
      </c>
      <c r="G1125" s="308">
        <f t="shared" si="31"/>
        <v>41.258039591836734</v>
      </c>
    </row>
    <row r="1126" spans="1:7" ht="12.75">
      <c r="A1126" s="121" t="s">
        <v>170</v>
      </c>
      <c r="B1126" s="121" t="s">
        <v>401</v>
      </c>
      <c r="C1126" s="122">
        <v>491258.59</v>
      </c>
      <c r="D1126" s="122">
        <v>2450000</v>
      </c>
      <c r="E1126" s="122">
        <v>508653.22</v>
      </c>
      <c r="F1126" s="308">
        <f t="shared" si="32"/>
        <v>103.54082968808748</v>
      </c>
      <c r="G1126" s="308">
        <f t="shared" si="31"/>
        <v>20.761355918367347</v>
      </c>
    </row>
    <row r="1127" spans="1:7" ht="12.75">
      <c r="A1127" s="123" t="s">
        <v>176</v>
      </c>
      <c r="B1127" s="123" t="s">
        <v>403</v>
      </c>
      <c r="C1127" s="124">
        <v>408946.09</v>
      </c>
      <c r="D1127" s="123"/>
      <c r="E1127" s="124">
        <v>372465.72</v>
      </c>
      <c r="F1127" s="309">
        <f t="shared" si="32"/>
        <v>91.07941831648273</v>
      </c>
      <c r="G1127" s="309"/>
    </row>
    <row r="1128" spans="1:7" ht="12.75">
      <c r="A1128" s="123" t="s">
        <v>178</v>
      </c>
      <c r="B1128" s="123" t="s">
        <v>404</v>
      </c>
      <c r="C1128" s="124">
        <v>82312.5</v>
      </c>
      <c r="D1128" s="123"/>
      <c r="E1128" s="124">
        <v>136187.5</v>
      </c>
      <c r="F1128" s="309">
        <f t="shared" si="32"/>
        <v>165.45178435839028</v>
      </c>
      <c r="G1128" s="310"/>
    </row>
    <row r="1129" spans="1:7" ht="12.75">
      <c r="A1129" s="121" t="s">
        <v>184</v>
      </c>
      <c r="B1129" s="121" t="s">
        <v>406</v>
      </c>
      <c r="C1129" s="122">
        <v>478423.75</v>
      </c>
      <c r="D1129" s="122">
        <v>0</v>
      </c>
      <c r="E1129" s="122">
        <v>502168.75</v>
      </c>
      <c r="F1129" s="308">
        <f t="shared" si="32"/>
        <v>104.96317333744405</v>
      </c>
      <c r="G1129" s="308"/>
    </row>
    <row r="1130" spans="1:7" ht="12.75">
      <c r="A1130" s="123" t="s">
        <v>188</v>
      </c>
      <c r="B1130" s="123" t="s">
        <v>408</v>
      </c>
      <c r="C1130" s="124">
        <v>478423.75</v>
      </c>
      <c r="D1130" s="123"/>
      <c r="E1130" s="124">
        <v>502168.75</v>
      </c>
      <c r="F1130" s="309">
        <f t="shared" si="32"/>
        <v>104.96317333744405</v>
      </c>
      <c r="G1130" s="309"/>
    </row>
    <row r="1131" spans="1:7" ht="12.75">
      <c r="A1131" s="116" t="s">
        <v>683</v>
      </c>
      <c r="B1131" s="116"/>
      <c r="C1131" s="117">
        <v>51115</v>
      </c>
      <c r="D1131" s="117">
        <v>255000</v>
      </c>
      <c r="E1131" s="117">
        <v>361551.85</v>
      </c>
      <c r="F1131" s="175">
        <f t="shared" si="32"/>
        <v>707.3302357429325</v>
      </c>
      <c r="G1131" s="175">
        <f t="shared" si="31"/>
        <v>141.78503921568625</v>
      </c>
    </row>
    <row r="1132" spans="1:7" ht="12.75">
      <c r="A1132" s="118" t="s">
        <v>684</v>
      </c>
      <c r="B1132" s="118"/>
      <c r="C1132" s="119">
        <v>51115</v>
      </c>
      <c r="D1132" s="119">
        <v>255000</v>
      </c>
      <c r="E1132" s="119">
        <v>361551.85</v>
      </c>
      <c r="F1132" s="176">
        <f t="shared" si="32"/>
        <v>707.3302357429325</v>
      </c>
      <c r="G1132" s="176">
        <f t="shared" si="31"/>
        <v>141.78503921568625</v>
      </c>
    </row>
    <row r="1133" spans="1:7" ht="12.75">
      <c r="A1133" s="121" t="s">
        <v>158</v>
      </c>
      <c r="B1133" s="121" t="s">
        <v>395</v>
      </c>
      <c r="C1133" s="122">
        <v>51115</v>
      </c>
      <c r="D1133" s="122">
        <v>255000</v>
      </c>
      <c r="E1133" s="122">
        <v>361551.85</v>
      </c>
      <c r="F1133" s="308">
        <f t="shared" si="32"/>
        <v>707.3302357429325</v>
      </c>
      <c r="G1133" s="308">
        <f t="shared" si="31"/>
        <v>141.78503921568625</v>
      </c>
    </row>
    <row r="1134" spans="1:7" ht="12.75">
      <c r="A1134" s="121" t="s">
        <v>170</v>
      </c>
      <c r="B1134" s="121" t="s">
        <v>401</v>
      </c>
      <c r="C1134" s="122">
        <v>6905.36</v>
      </c>
      <c r="D1134" s="122">
        <v>7000</v>
      </c>
      <c r="E1134" s="122">
        <v>2337.5</v>
      </c>
      <c r="F1134" s="308">
        <f t="shared" si="32"/>
        <v>33.850516120810504</v>
      </c>
      <c r="G1134" s="308">
        <f t="shared" si="31"/>
        <v>33.39285714285714</v>
      </c>
    </row>
    <row r="1135" spans="1:7" ht="12.75">
      <c r="A1135" s="123" t="s">
        <v>178</v>
      </c>
      <c r="B1135" s="123" t="s">
        <v>404</v>
      </c>
      <c r="C1135" s="124">
        <v>6905.36</v>
      </c>
      <c r="D1135" s="123"/>
      <c r="E1135" s="124">
        <v>2337.5</v>
      </c>
      <c r="F1135" s="309">
        <f t="shared" si="32"/>
        <v>33.850516120810504</v>
      </c>
      <c r="G1135" s="309"/>
    </row>
    <row r="1136" spans="1:7" ht="12.75">
      <c r="A1136" s="121" t="s">
        <v>184</v>
      </c>
      <c r="B1136" s="121" t="s">
        <v>406</v>
      </c>
      <c r="C1136" s="122">
        <v>44209.64</v>
      </c>
      <c r="D1136" s="122">
        <v>248000</v>
      </c>
      <c r="E1136" s="122">
        <v>359214.35</v>
      </c>
      <c r="F1136" s="308">
        <f t="shared" si="32"/>
        <v>812.5249379999476</v>
      </c>
      <c r="G1136" s="308">
        <f t="shared" si="31"/>
        <v>144.84449596774192</v>
      </c>
    </row>
    <row r="1137" spans="1:7" ht="12.75">
      <c r="A1137" s="123" t="s">
        <v>186</v>
      </c>
      <c r="B1137" s="123" t="s">
        <v>407</v>
      </c>
      <c r="C1137" s="124">
        <v>1125</v>
      </c>
      <c r="D1137" s="123"/>
      <c r="E1137" s="124">
        <v>0</v>
      </c>
      <c r="F1137" s="309">
        <f t="shared" si="32"/>
        <v>0</v>
      </c>
      <c r="G1137" s="309"/>
    </row>
    <row r="1138" spans="1:7" ht="12.75">
      <c r="A1138" s="123" t="s">
        <v>188</v>
      </c>
      <c r="B1138" s="123" t="s">
        <v>408</v>
      </c>
      <c r="C1138" s="124">
        <v>0</v>
      </c>
      <c r="D1138" s="123"/>
      <c r="E1138" s="124">
        <v>12650</v>
      </c>
      <c r="F1138" s="309"/>
      <c r="G1138" s="309"/>
    </row>
    <row r="1139" spans="1:7" ht="12.75">
      <c r="A1139" s="123" t="s">
        <v>192</v>
      </c>
      <c r="B1139" s="123" t="s">
        <v>410</v>
      </c>
      <c r="C1139" s="124">
        <v>30019.14</v>
      </c>
      <c r="D1139" s="123"/>
      <c r="E1139" s="124">
        <v>4686.1</v>
      </c>
      <c r="F1139" s="309">
        <f t="shared" si="32"/>
        <v>15.610373914775707</v>
      </c>
      <c r="G1139" s="310"/>
    </row>
    <row r="1140" spans="1:7" ht="12.75">
      <c r="A1140" s="123" t="s">
        <v>198</v>
      </c>
      <c r="B1140" s="123" t="s">
        <v>413</v>
      </c>
      <c r="C1140" s="124">
        <v>11175</v>
      </c>
      <c r="D1140" s="123"/>
      <c r="E1140" s="124">
        <v>47509.75</v>
      </c>
      <c r="F1140" s="309">
        <f t="shared" si="32"/>
        <v>425.14317673378076</v>
      </c>
      <c r="G1140" s="309"/>
    </row>
    <row r="1141" spans="1:7" ht="12.75">
      <c r="A1141" s="123" t="s">
        <v>202</v>
      </c>
      <c r="B1141" s="123" t="s">
        <v>415</v>
      </c>
      <c r="C1141" s="124">
        <v>1890.5</v>
      </c>
      <c r="D1141" s="123"/>
      <c r="E1141" s="124">
        <v>294368.5</v>
      </c>
      <c r="F1141" s="309">
        <f t="shared" si="32"/>
        <v>15570.933615445649</v>
      </c>
      <c r="G1141" s="309"/>
    </row>
    <row r="1142" spans="1:7" ht="12.75">
      <c r="A1142" s="116" t="s">
        <v>685</v>
      </c>
      <c r="B1142" s="116"/>
      <c r="C1142" s="117">
        <v>0</v>
      </c>
      <c r="D1142" s="117">
        <v>4500000</v>
      </c>
      <c r="E1142" s="117">
        <v>0</v>
      </c>
      <c r="F1142" s="175"/>
      <c r="G1142" s="175">
        <f t="shared" si="31"/>
        <v>0</v>
      </c>
    </row>
    <row r="1143" spans="1:7" ht="12.75">
      <c r="A1143" s="118" t="s">
        <v>686</v>
      </c>
      <c r="B1143" s="118"/>
      <c r="C1143" s="119">
        <v>0</v>
      </c>
      <c r="D1143" s="119">
        <v>4500000</v>
      </c>
      <c r="E1143" s="119">
        <v>0</v>
      </c>
      <c r="F1143" s="176"/>
      <c r="G1143" s="176">
        <f t="shared" si="31"/>
        <v>0</v>
      </c>
    </row>
    <row r="1144" spans="1:7" ht="12.75">
      <c r="A1144" s="121" t="s">
        <v>287</v>
      </c>
      <c r="B1144" s="121" t="s">
        <v>444</v>
      </c>
      <c r="C1144" s="122">
        <v>0</v>
      </c>
      <c r="D1144" s="122">
        <v>4500000</v>
      </c>
      <c r="E1144" s="122">
        <v>0</v>
      </c>
      <c r="F1144" s="308"/>
      <c r="G1144" s="308">
        <f t="shared" si="31"/>
        <v>0</v>
      </c>
    </row>
    <row r="1145" spans="1:7" ht="12.75">
      <c r="A1145" s="121" t="s">
        <v>289</v>
      </c>
      <c r="B1145" s="121" t="s">
        <v>456</v>
      </c>
      <c r="C1145" s="122">
        <v>0</v>
      </c>
      <c r="D1145" s="122">
        <v>4500000</v>
      </c>
      <c r="E1145" s="122">
        <v>0</v>
      </c>
      <c r="F1145" s="308"/>
      <c r="G1145" s="308">
        <f t="shared" si="31"/>
        <v>0</v>
      </c>
    </row>
    <row r="1146" spans="1:7" ht="12.75">
      <c r="A1146" s="116" t="s">
        <v>687</v>
      </c>
      <c r="B1146" s="116"/>
      <c r="C1146" s="117">
        <v>70937.5</v>
      </c>
      <c r="D1146" s="117">
        <v>1050000</v>
      </c>
      <c r="E1146" s="117">
        <v>150275</v>
      </c>
      <c r="F1146" s="175">
        <f t="shared" si="32"/>
        <v>211.84140969162993</v>
      </c>
      <c r="G1146" s="175">
        <f t="shared" si="31"/>
        <v>14.311904761904762</v>
      </c>
    </row>
    <row r="1147" spans="1:7" ht="12.75">
      <c r="A1147" s="118" t="s">
        <v>688</v>
      </c>
      <c r="B1147" s="118"/>
      <c r="C1147" s="119">
        <v>70937.5</v>
      </c>
      <c r="D1147" s="119">
        <v>1050000</v>
      </c>
      <c r="E1147" s="119">
        <v>150275</v>
      </c>
      <c r="F1147" s="176">
        <f t="shared" si="32"/>
        <v>211.84140969162993</v>
      </c>
      <c r="G1147" s="176">
        <f t="shared" si="31"/>
        <v>14.311904761904762</v>
      </c>
    </row>
    <row r="1148" spans="1:7" ht="12.75">
      <c r="A1148" s="121" t="s">
        <v>158</v>
      </c>
      <c r="B1148" s="121" t="s">
        <v>395</v>
      </c>
      <c r="C1148" s="122">
        <v>4000</v>
      </c>
      <c r="D1148" s="122">
        <v>0</v>
      </c>
      <c r="E1148" s="122">
        <v>0</v>
      </c>
      <c r="F1148" s="308">
        <f t="shared" si="32"/>
        <v>0</v>
      </c>
      <c r="G1148" s="308"/>
    </row>
    <row r="1149" spans="1:7" ht="12.75">
      <c r="A1149" s="121" t="s">
        <v>184</v>
      </c>
      <c r="B1149" s="121" t="s">
        <v>406</v>
      </c>
      <c r="C1149" s="122">
        <v>4000</v>
      </c>
      <c r="D1149" s="122">
        <v>0</v>
      </c>
      <c r="E1149" s="122">
        <v>0</v>
      </c>
      <c r="F1149" s="308">
        <f>SUM(E1149/C1149*100)</f>
        <v>0</v>
      </c>
      <c r="G1149" s="308"/>
    </row>
    <row r="1150" spans="1:7" ht="12.75">
      <c r="A1150" s="123" t="s">
        <v>198</v>
      </c>
      <c r="B1150" s="123" t="s">
        <v>413</v>
      </c>
      <c r="C1150" s="124">
        <v>4000</v>
      </c>
      <c r="D1150" s="123"/>
      <c r="E1150" s="124">
        <v>0</v>
      </c>
      <c r="F1150" s="309">
        <f>SUM(E1150/C1150*100)</f>
        <v>0</v>
      </c>
      <c r="G1150" s="309"/>
    </row>
    <row r="1151" spans="1:7" ht="12.75">
      <c r="A1151" s="121" t="s">
        <v>287</v>
      </c>
      <c r="B1151" s="121" t="s">
        <v>444</v>
      </c>
      <c r="C1151" s="122">
        <v>66937.5</v>
      </c>
      <c r="D1151" s="122">
        <v>1050000</v>
      </c>
      <c r="E1151" s="122">
        <v>150275</v>
      </c>
      <c r="F1151" s="308">
        <f>SUM(E1151/C1151*100)</f>
        <v>224.50046685340803</v>
      </c>
      <c r="G1151" s="308">
        <f aca="true" t="shared" si="33" ref="G1151:G1202">SUM(E1151/D1151*100)</f>
        <v>14.311904761904762</v>
      </c>
    </row>
    <row r="1152" spans="1:7" ht="12.75">
      <c r="A1152" s="121" t="s">
        <v>289</v>
      </c>
      <c r="B1152" s="121" t="s">
        <v>456</v>
      </c>
      <c r="C1152" s="122">
        <v>66937.5</v>
      </c>
      <c r="D1152" s="122">
        <v>1050000</v>
      </c>
      <c r="E1152" s="122">
        <v>150275</v>
      </c>
      <c r="F1152" s="308">
        <f>SUM(E1152/C1152*100)</f>
        <v>224.50046685340803</v>
      </c>
      <c r="G1152" s="308">
        <f t="shared" si="33"/>
        <v>14.311904761904762</v>
      </c>
    </row>
    <row r="1153" spans="1:7" ht="12.75">
      <c r="A1153" s="123" t="s">
        <v>291</v>
      </c>
      <c r="B1153" s="123" t="s">
        <v>689</v>
      </c>
      <c r="C1153" s="124">
        <v>66937.5</v>
      </c>
      <c r="D1153" s="123"/>
      <c r="E1153" s="124">
        <v>60900</v>
      </c>
      <c r="F1153" s="309">
        <f>SUM(E1153/C1153*100)</f>
        <v>90.98039215686275</v>
      </c>
      <c r="G1153" s="309"/>
    </row>
    <row r="1154" spans="1:7" ht="12.75">
      <c r="A1154" s="123" t="s">
        <v>295</v>
      </c>
      <c r="B1154" s="123" t="s">
        <v>457</v>
      </c>
      <c r="C1154" s="124">
        <v>0</v>
      </c>
      <c r="D1154" s="123"/>
      <c r="E1154" s="124">
        <v>89375</v>
      </c>
      <c r="F1154" s="309"/>
      <c r="G1154" s="310"/>
    </row>
    <row r="1155" spans="1:7" ht="12.75">
      <c r="A1155" s="116" t="s">
        <v>690</v>
      </c>
      <c r="B1155" s="116"/>
      <c r="C1155" s="117">
        <v>126937.5</v>
      </c>
      <c r="D1155" s="117">
        <v>1780000</v>
      </c>
      <c r="E1155" s="117">
        <v>0</v>
      </c>
      <c r="F1155" s="175">
        <f>SUM(E1155/C1155*100)</f>
        <v>0</v>
      </c>
      <c r="G1155" s="175">
        <f t="shared" si="33"/>
        <v>0</v>
      </c>
    </row>
    <row r="1156" spans="1:7" ht="12.75">
      <c r="A1156" s="118" t="s">
        <v>691</v>
      </c>
      <c r="B1156" s="118"/>
      <c r="C1156" s="119">
        <v>0</v>
      </c>
      <c r="D1156" s="119">
        <v>180000</v>
      </c>
      <c r="E1156" s="119">
        <v>0</v>
      </c>
      <c r="F1156" s="176"/>
      <c r="G1156" s="176">
        <f t="shared" si="33"/>
        <v>0</v>
      </c>
    </row>
    <row r="1157" spans="1:7" ht="12.75">
      <c r="A1157" s="121" t="s">
        <v>158</v>
      </c>
      <c r="B1157" s="121" t="s">
        <v>395</v>
      </c>
      <c r="C1157" s="122">
        <v>0</v>
      </c>
      <c r="D1157" s="122">
        <v>180000</v>
      </c>
      <c r="E1157" s="122">
        <v>0</v>
      </c>
      <c r="F1157" s="308"/>
      <c r="G1157" s="308">
        <f t="shared" si="33"/>
        <v>0</v>
      </c>
    </row>
    <row r="1158" spans="1:7" ht="12.75">
      <c r="A1158" s="121" t="s">
        <v>184</v>
      </c>
      <c r="B1158" s="121" t="s">
        <v>406</v>
      </c>
      <c r="C1158" s="122">
        <v>0</v>
      </c>
      <c r="D1158" s="122">
        <v>180000</v>
      </c>
      <c r="E1158" s="122">
        <v>0</v>
      </c>
      <c r="F1158" s="308"/>
      <c r="G1158" s="308">
        <f t="shared" si="33"/>
        <v>0</v>
      </c>
    </row>
    <row r="1159" spans="1:7" ht="12.75">
      <c r="A1159" s="149" t="s">
        <v>692</v>
      </c>
      <c r="B1159" s="118"/>
      <c r="C1159" s="119">
        <v>126937.5</v>
      </c>
      <c r="D1159" s="119">
        <v>1600000</v>
      </c>
      <c r="E1159" s="119">
        <v>0</v>
      </c>
      <c r="F1159" s="176">
        <f>SUM(E1159/C1159*100)</f>
        <v>0</v>
      </c>
      <c r="G1159" s="176">
        <f t="shared" si="33"/>
        <v>0</v>
      </c>
    </row>
    <row r="1160" spans="1:7" ht="12.75">
      <c r="A1160" s="121" t="s">
        <v>158</v>
      </c>
      <c r="B1160" s="121" t="s">
        <v>395</v>
      </c>
      <c r="C1160" s="122">
        <v>126937.5</v>
      </c>
      <c r="D1160" s="122">
        <v>100000</v>
      </c>
      <c r="E1160" s="122">
        <v>0</v>
      </c>
      <c r="F1160" s="308">
        <f>SUM(E1160/C1160*100)</f>
        <v>0</v>
      </c>
      <c r="G1160" s="308">
        <f t="shared" si="33"/>
        <v>0</v>
      </c>
    </row>
    <row r="1161" spans="1:7" ht="12.75">
      <c r="A1161" s="121" t="s">
        <v>184</v>
      </c>
      <c r="B1161" s="121" t="s">
        <v>406</v>
      </c>
      <c r="C1161" s="122">
        <v>126937.5</v>
      </c>
      <c r="D1161" s="122">
        <v>100000</v>
      </c>
      <c r="E1161" s="122">
        <v>0</v>
      </c>
      <c r="F1161" s="308">
        <f>SUM(E1161/C1161*100)</f>
        <v>0</v>
      </c>
      <c r="G1161" s="308">
        <f t="shared" si="33"/>
        <v>0</v>
      </c>
    </row>
    <row r="1162" spans="1:7" ht="12.75">
      <c r="A1162" s="123" t="s">
        <v>198</v>
      </c>
      <c r="B1162" s="123" t="s">
        <v>413</v>
      </c>
      <c r="C1162" s="124">
        <v>126937.5</v>
      </c>
      <c r="D1162" s="123"/>
      <c r="E1162" s="124">
        <v>0</v>
      </c>
      <c r="F1162" s="309">
        <f>SUM(E1162/C1162*100)</f>
        <v>0</v>
      </c>
      <c r="G1162" s="309"/>
    </row>
    <row r="1163" spans="1:7" ht="12.75">
      <c r="A1163" s="121" t="s">
        <v>320</v>
      </c>
      <c r="B1163" s="121" t="s">
        <v>477</v>
      </c>
      <c r="C1163" s="122">
        <v>0</v>
      </c>
      <c r="D1163" s="122">
        <v>1500000</v>
      </c>
      <c r="E1163" s="122">
        <v>0</v>
      </c>
      <c r="F1163" s="308"/>
      <c r="G1163" s="308">
        <f t="shared" si="33"/>
        <v>0</v>
      </c>
    </row>
    <row r="1164" spans="1:7" ht="12.75">
      <c r="A1164" s="121" t="s">
        <v>322</v>
      </c>
      <c r="B1164" s="121" t="s">
        <v>478</v>
      </c>
      <c r="C1164" s="122">
        <v>0</v>
      </c>
      <c r="D1164" s="122">
        <v>1500000</v>
      </c>
      <c r="E1164" s="122">
        <v>0</v>
      </c>
      <c r="F1164" s="308"/>
      <c r="G1164" s="308">
        <f t="shared" si="33"/>
        <v>0</v>
      </c>
    </row>
    <row r="1165" spans="1:7" ht="12.75">
      <c r="A1165" s="116" t="s">
        <v>693</v>
      </c>
      <c r="B1165" s="116"/>
      <c r="C1165" s="117">
        <v>471688.8</v>
      </c>
      <c r="D1165" s="117">
        <v>5900000</v>
      </c>
      <c r="E1165" s="117">
        <v>578315.2</v>
      </c>
      <c r="F1165" s="175">
        <f>SUM(E1165/C1165*100)</f>
        <v>122.60524311792011</v>
      </c>
      <c r="G1165" s="175">
        <f t="shared" si="33"/>
        <v>9.80195254237288</v>
      </c>
    </row>
    <row r="1166" spans="1:7" ht="12.75">
      <c r="A1166" s="118" t="s">
        <v>694</v>
      </c>
      <c r="B1166" s="118"/>
      <c r="C1166" s="119">
        <v>471688.8</v>
      </c>
      <c r="D1166" s="119">
        <v>1900000</v>
      </c>
      <c r="E1166" s="119">
        <v>477065.2</v>
      </c>
      <c r="F1166" s="176">
        <f>SUM(E1166/C1166*100)</f>
        <v>101.13981930459235</v>
      </c>
      <c r="G1166" s="176">
        <f t="shared" si="33"/>
        <v>25.108694736842107</v>
      </c>
    </row>
    <row r="1167" spans="1:7" ht="12.75">
      <c r="A1167" s="121" t="s">
        <v>158</v>
      </c>
      <c r="B1167" s="121" t="s">
        <v>395</v>
      </c>
      <c r="C1167" s="122">
        <v>471688.8</v>
      </c>
      <c r="D1167" s="122">
        <v>1900000</v>
      </c>
      <c r="E1167" s="122">
        <v>477065.2</v>
      </c>
      <c r="F1167" s="308">
        <f>SUM(E1167/C1167*100)</f>
        <v>101.13981930459235</v>
      </c>
      <c r="G1167" s="308">
        <f t="shared" si="33"/>
        <v>25.108694736842107</v>
      </c>
    </row>
    <row r="1168" spans="1:7" ht="12.75">
      <c r="A1168" s="121" t="s">
        <v>184</v>
      </c>
      <c r="B1168" s="121" t="s">
        <v>406</v>
      </c>
      <c r="C1168" s="122">
        <v>471688.8</v>
      </c>
      <c r="D1168" s="122">
        <v>1900000</v>
      </c>
      <c r="E1168" s="122">
        <v>477065.2</v>
      </c>
      <c r="F1168" s="308">
        <f>SUM(E1168/C1168*100)</f>
        <v>101.13981930459235</v>
      </c>
      <c r="G1168" s="308">
        <f t="shared" si="33"/>
        <v>25.108694736842107</v>
      </c>
    </row>
    <row r="1169" spans="1:7" ht="12.75">
      <c r="A1169" s="123" t="s">
        <v>192</v>
      </c>
      <c r="B1169" s="123" t="s">
        <v>410</v>
      </c>
      <c r="C1169" s="124">
        <v>471688.8</v>
      </c>
      <c r="D1169" s="123"/>
      <c r="E1169" s="124">
        <v>477065.2</v>
      </c>
      <c r="F1169" s="309">
        <f>SUM(E1169/C1169*100)</f>
        <v>101.13981930459235</v>
      </c>
      <c r="G1169" s="309"/>
    </row>
    <row r="1170" spans="1:7" ht="12.75">
      <c r="A1170" s="118" t="s">
        <v>695</v>
      </c>
      <c r="B1170" s="118"/>
      <c r="C1170" s="119">
        <v>0</v>
      </c>
      <c r="D1170" s="119">
        <v>4000000</v>
      </c>
      <c r="E1170" s="119">
        <v>101250</v>
      </c>
      <c r="F1170" s="176"/>
      <c r="G1170" s="176">
        <f t="shared" si="33"/>
        <v>2.53125</v>
      </c>
    </row>
    <row r="1171" spans="1:7" ht="12.75">
      <c r="A1171" s="121" t="s">
        <v>287</v>
      </c>
      <c r="B1171" s="121" t="s">
        <v>444</v>
      </c>
      <c r="C1171" s="122">
        <v>0</v>
      </c>
      <c r="D1171" s="122">
        <v>4000000</v>
      </c>
      <c r="E1171" s="122">
        <v>101250</v>
      </c>
      <c r="F1171" s="308"/>
      <c r="G1171" s="308">
        <f t="shared" si="33"/>
        <v>2.53125</v>
      </c>
    </row>
    <row r="1172" spans="1:7" ht="12.75">
      <c r="A1172" s="121" t="s">
        <v>289</v>
      </c>
      <c r="B1172" s="121" t="s">
        <v>456</v>
      </c>
      <c r="C1172" s="122">
        <v>0</v>
      </c>
      <c r="D1172" s="122">
        <v>4000000</v>
      </c>
      <c r="E1172" s="122">
        <v>101250</v>
      </c>
      <c r="F1172" s="308"/>
      <c r="G1172" s="308">
        <f t="shared" si="33"/>
        <v>2.53125</v>
      </c>
    </row>
    <row r="1173" spans="1:7" ht="12.75">
      <c r="A1173" s="123" t="s">
        <v>295</v>
      </c>
      <c r="B1173" s="123" t="s">
        <v>457</v>
      </c>
      <c r="C1173" s="124">
        <v>0</v>
      </c>
      <c r="D1173" s="123"/>
      <c r="E1173" s="124">
        <v>101250</v>
      </c>
      <c r="F1173" s="309"/>
      <c r="G1173" s="309"/>
    </row>
    <row r="1174" spans="1:7" ht="12.75">
      <c r="A1174" s="116" t="s">
        <v>696</v>
      </c>
      <c r="B1174" s="116"/>
      <c r="C1174" s="117">
        <v>71015.11</v>
      </c>
      <c r="D1174" s="117">
        <v>6450000</v>
      </c>
      <c r="E1174" s="117">
        <v>6025862.75</v>
      </c>
      <c r="F1174" s="175">
        <f>SUM(E1174/C1174*100)</f>
        <v>8485.324813268613</v>
      </c>
      <c r="G1174" s="175">
        <f t="shared" si="33"/>
        <v>93.42422868217054</v>
      </c>
    </row>
    <row r="1175" spans="1:7" ht="12.75">
      <c r="A1175" s="118" t="s">
        <v>697</v>
      </c>
      <c r="B1175" s="118"/>
      <c r="C1175" s="119">
        <v>66413.22</v>
      </c>
      <c r="D1175" s="119">
        <v>150000</v>
      </c>
      <c r="E1175" s="119">
        <v>0</v>
      </c>
      <c r="F1175" s="176">
        <f>SUM(E1175/C1175*100)</f>
        <v>0</v>
      </c>
      <c r="G1175" s="176">
        <f t="shared" si="33"/>
        <v>0</v>
      </c>
    </row>
    <row r="1176" spans="1:7" ht="12.75">
      <c r="A1176" s="121" t="s">
        <v>320</v>
      </c>
      <c r="B1176" s="121" t="s">
        <v>477</v>
      </c>
      <c r="C1176" s="122">
        <v>66413.22</v>
      </c>
      <c r="D1176" s="122">
        <v>150000</v>
      </c>
      <c r="E1176" s="122">
        <v>0</v>
      </c>
      <c r="F1176" s="308">
        <f>SUM(E1176/C1176*100)</f>
        <v>0</v>
      </c>
      <c r="G1176" s="308">
        <f t="shared" si="33"/>
        <v>0</v>
      </c>
    </row>
    <row r="1177" spans="1:7" ht="12.75">
      <c r="A1177" s="121" t="s">
        <v>322</v>
      </c>
      <c r="B1177" s="121" t="s">
        <v>478</v>
      </c>
      <c r="C1177" s="122">
        <v>66413.22</v>
      </c>
      <c r="D1177" s="122">
        <v>150000</v>
      </c>
      <c r="E1177" s="122">
        <v>0</v>
      </c>
      <c r="F1177" s="308">
        <f>SUM(E1177/C1177*100)</f>
        <v>0</v>
      </c>
      <c r="G1177" s="308">
        <f t="shared" si="33"/>
        <v>0</v>
      </c>
    </row>
    <row r="1178" spans="1:7" ht="12.75">
      <c r="A1178" s="123" t="s">
        <v>324</v>
      </c>
      <c r="B1178" s="123" t="s">
        <v>478</v>
      </c>
      <c r="C1178" s="124">
        <v>66413.22</v>
      </c>
      <c r="D1178" s="123"/>
      <c r="E1178" s="124">
        <v>0</v>
      </c>
      <c r="F1178" s="309">
        <f>SUM(E1178/C1178*100)</f>
        <v>0</v>
      </c>
      <c r="G1178" s="309"/>
    </row>
    <row r="1179" spans="1:7" ht="12.75">
      <c r="A1179" s="118" t="s">
        <v>698</v>
      </c>
      <c r="B1179" s="118"/>
      <c r="C1179" s="119">
        <v>0</v>
      </c>
      <c r="D1179" s="119">
        <v>2000000</v>
      </c>
      <c r="E1179" s="119">
        <v>2102066.48</v>
      </c>
      <c r="F1179" s="176"/>
      <c r="G1179" s="176">
        <f t="shared" si="33"/>
        <v>105.103324</v>
      </c>
    </row>
    <row r="1180" spans="1:7" ht="12.75">
      <c r="A1180" s="121" t="s">
        <v>158</v>
      </c>
      <c r="B1180" s="121" t="s">
        <v>395</v>
      </c>
      <c r="C1180" s="122">
        <v>0</v>
      </c>
      <c r="D1180" s="122">
        <v>18000</v>
      </c>
      <c r="E1180" s="122">
        <v>26425</v>
      </c>
      <c r="F1180" s="308"/>
      <c r="G1180" s="308">
        <f t="shared" si="33"/>
        <v>146.80555555555554</v>
      </c>
    </row>
    <row r="1181" spans="1:7" ht="12.75">
      <c r="A1181" s="121" t="s">
        <v>184</v>
      </c>
      <c r="B1181" s="121" t="s">
        <v>406</v>
      </c>
      <c r="C1181" s="122">
        <v>0</v>
      </c>
      <c r="D1181" s="122">
        <v>18000</v>
      </c>
      <c r="E1181" s="122">
        <v>26425</v>
      </c>
      <c r="F1181" s="308"/>
      <c r="G1181" s="308">
        <f t="shared" si="33"/>
        <v>146.80555555555554</v>
      </c>
    </row>
    <row r="1182" spans="1:7" ht="12.75">
      <c r="A1182" s="123" t="s">
        <v>190</v>
      </c>
      <c r="B1182" s="123" t="s">
        <v>409</v>
      </c>
      <c r="C1182" s="124">
        <v>0</v>
      </c>
      <c r="D1182" s="123"/>
      <c r="E1182" s="124">
        <v>20425</v>
      </c>
      <c r="F1182" s="309"/>
      <c r="G1182" s="309"/>
    </row>
    <row r="1183" spans="1:7" ht="12.75">
      <c r="A1183" s="123" t="s">
        <v>198</v>
      </c>
      <c r="B1183" s="123" t="s">
        <v>413</v>
      </c>
      <c r="C1183" s="124">
        <v>0</v>
      </c>
      <c r="D1183" s="123"/>
      <c r="E1183" s="124">
        <v>6000</v>
      </c>
      <c r="F1183" s="309"/>
      <c r="G1183" s="309"/>
    </row>
    <row r="1184" spans="1:7" ht="12.75">
      <c r="A1184" s="121" t="s">
        <v>320</v>
      </c>
      <c r="B1184" s="121" t="s">
        <v>477</v>
      </c>
      <c r="C1184" s="122">
        <v>0</v>
      </c>
      <c r="D1184" s="122">
        <v>1982000</v>
      </c>
      <c r="E1184" s="122">
        <v>2075641.48</v>
      </c>
      <c r="F1184" s="308"/>
      <c r="G1184" s="308">
        <f t="shared" si="33"/>
        <v>104.72459535822401</v>
      </c>
    </row>
    <row r="1185" spans="1:7" ht="12.75">
      <c r="A1185" s="121" t="s">
        <v>322</v>
      </c>
      <c r="B1185" s="121" t="s">
        <v>478</v>
      </c>
      <c r="C1185" s="122">
        <v>0</v>
      </c>
      <c r="D1185" s="122">
        <v>1982000</v>
      </c>
      <c r="E1185" s="122">
        <v>2075641.48</v>
      </c>
      <c r="F1185" s="308"/>
      <c r="G1185" s="308">
        <f t="shared" si="33"/>
        <v>104.72459535822401</v>
      </c>
    </row>
    <row r="1186" spans="1:7" ht="12.75">
      <c r="A1186" s="123" t="s">
        <v>324</v>
      </c>
      <c r="B1186" s="123" t="s">
        <v>478</v>
      </c>
      <c r="C1186" s="124">
        <v>0</v>
      </c>
      <c r="D1186" s="123"/>
      <c r="E1186" s="124">
        <v>2075641.48</v>
      </c>
      <c r="F1186" s="309"/>
      <c r="G1186" s="309"/>
    </row>
    <row r="1187" spans="1:7" ht="12.75">
      <c r="A1187" s="149" t="s">
        <v>699</v>
      </c>
      <c r="B1187" s="118"/>
      <c r="C1187" s="119">
        <v>0</v>
      </c>
      <c r="D1187" s="119">
        <v>3700000</v>
      </c>
      <c r="E1187" s="119">
        <v>3866363.82</v>
      </c>
      <c r="F1187" s="176"/>
      <c r="G1187" s="176">
        <f t="shared" si="33"/>
        <v>104.49631945945946</v>
      </c>
    </row>
    <row r="1188" spans="1:7" ht="12.75">
      <c r="A1188" s="121" t="s">
        <v>320</v>
      </c>
      <c r="B1188" s="121" t="s">
        <v>477</v>
      </c>
      <c r="C1188" s="122">
        <v>0</v>
      </c>
      <c r="D1188" s="122">
        <v>3700000</v>
      </c>
      <c r="E1188" s="122">
        <v>3866363.82</v>
      </c>
      <c r="F1188" s="308"/>
      <c r="G1188" s="308">
        <f t="shared" si="33"/>
        <v>104.49631945945946</v>
      </c>
    </row>
    <row r="1189" spans="1:7" ht="12.75">
      <c r="A1189" s="121" t="s">
        <v>322</v>
      </c>
      <c r="B1189" s="121" t="s">
        <v>478</v>
      </c>
      <c r="C1189" s="122">
        <v>0</v>
      </c>
      <c r="D1189" s="122">
        <v>3700000</v>
      </c>
      <c r="E1189" s="122">
        <v>3866363.82</v>
      </c>
      <c r="F1189" s="308"/>
      <c r="G1189" s="308">
        <f t="shared" si="33"/>
        <v>104.49631945945946</v>
      </c>
    </row>
    <row r="1190" spans="1:7" ht="12.75">
      <c r="A1190" s="123" t="s">
        <v>324</v>
      </c>
      <c r="B1190" s="123" t="s">
        <v>478</v>
      </c>
      <c r="C1190" s="124">
        <v>0</v>
      </c>
      <c r="D1190" s="123"/>
      <c r="E1190" s="124">
        <v>3866363.82</v>
      </c>
      <c r="F1190" s="309"/>
      <c r="G1190" s="309"/>
    </row>
    <row r="1191" spans="1:7" ht="12.75">
      <c r="A1191" s="118" t="s">
        <v>700</v>
      </c>
      <c r="B1191" s="118"/>
      <c r="C1191" s="119">
        <v>4601.89</v>
      </c>
      <c r="D1191" s="119">
        <v>100000</v>
      </c>
      <c r="E1191" s="119">
        <v>16191.46</v>
      </c>
      <c r="F1191" s="176">
        <f>SUM(E1191/C1191*100)</f>
        <v>351.8436990019318</v>
      </c>
      <c r="G1191" s="176">
        <f t="shared" si="33"/>
        <v>16.19146</v>
      </c>
    </row>
    <row r="1192" spans="1:7" ht="12.75">
      <c r="A1192" s="121" t="s">
        <v>158</v>
      </c>
      <c r="B1192" s="121" t="s">
        <v>395</v>
      </c>
      <c r="C1192" s="122">
        <v>4601.89</v>
      </c>
      <c r="D1192" s="122">
        <v>50000</v>
      </c>
      <c r="E1192" s="122">
        <v>8816.75</v>
      </c>
      <c r="F1192" s="308">
        <f>SUM(E1192/C1192*100)</f>
        <v>191.58975985953597</v>
      </c>
      <c r="G1192" s="308">
        <f t="shared" si="33"/>
        <v>17.633499999999998</v>
      </c>
    </row>
    <row r="1193" spans="1:7" ht="12.75">
      <c r="A1193" s="121" t="s">
        <v>170</v>
      </c>
      <c r="B1193" s="121" t="s">
        <v>401</v>
      </c>
      <c r="C1193" s="122">
        <v>0</v>
      </c>
      <c r="D1193" s="122">
        <v>0</v>
      </c>
      <c r="E1193" s="122">
        <v>1023.75</v>
      </c>
      <c r="F1193" s="308"/>
      <c r="G1193" s="308"/>
    </row>
    <row r="1194" spans="1:7" ht="12.75">
      <c r="A1194" s="123" t="s">
        <v>178</v>
      </c>
      <c r="B1194" s="123" t="s">
        <v>404</v>
      </c>
      <c r="C1194" s="124">
        <v>0</v>
      </c>
      <c r="D1194" s="123"/>
      <c r="E1194" s="124">
        <v>1023.75</v>
      </c>
      <c r="F1194" s="309"/>
      <c r="G1194" s="309"/>
    </row>
    <row r="1195" spans="1:7" ht="12.75">
      <c r="A1195" s="121" t="s">
        <v>184</v>
      </c>
      <c r="B1195" s="121" t="s">
        <v>406</v>
      </c>
      <c r="C1195" s="122">
        <v>4601.89</v>
      </c>
      <c r="D1195" s="122">
        <v>50000</v>
      </c>
      <c r="E1195" s="122">
        <v>7793</v>
      </c>
      <c r="F1195" s="308">
        <f>SUM(E1195/C1195*100)</f>
        <v>169.34346540225863</v>
      </c>
      <c r="G1195" s="308">
        <f t="shared" si="33"/>
        <v>15.586</v>
      </c>
    </row>
    <row r="1196" spans="1:7" ht="12.75">
      <c r="A1196" s="123" t="s">
        <v>188</v>
      </c>
      <c r="B1196" s="123" t="s">
        <v>408</v>
      </c>
      <c r="C1196" s="124">
        <v>4601.89</v>
      </c>
      <c r="D1196" s="123"/>
      <c r="E1196" s="124">
        <v>7793</v>
      </c>
      <c r="F1196" s="309">
        <f>SUM(E1196/C1196*100)</f>
        <v>169.34346540225863</v>
      </c>
      <c r="G1196" s="309"/>
    </row>
    <row r="1197" spans="1:7" ht="12.75">
      <c r="A1197" s="121" t="s">
        <v>320</v>
      </c>
      <c r="B1197" s="121" t="s">
        <v>477</v>
      </c>
      <c r="C1197" s="122">
        <v>0</v>
      </c>
      <c r="D1197" s="122">
        <v>50000</v>
      </c>
      <c r="E1197" s="122">
        <v>7374.71</v>
      </c>
      <c r="F1197" s="308"/>
      <c r="G1197" s="308">
        <f t="shared" si="33"/>
        <v>14.749419999999999</v>
      </c>
    </row>
    <row r="1198" spans="1:7" ht="12.75">
      <c r="A1198" s="121" t="s">
        <v>322</v>
      </c>
      <c r="B1198" s="121" t="s">
        <v>478</v>
      </c>
      <c r="C1198" s="122">
        <v>0</v>
      </c>
      <c r="D1198" s="122">
        <v>50000</v>
      </c>
      <c r="E1198" s="122">
        <v>7374.71</v>
      </c>
      <c r="F1198" s="308"/>
      <c r="G1198" s="308">
        <f t="shared" si="33"/>
        <v>14.749419999999999</v>
      </c>
    </row>
    <row r="1199" spans="1:7" ht="12.75">
      <c r="A1199" s="123" t="s">
        <v>324</v>
      </c>
      <c r="B1199" s="123" t="s">
        <v>478</v>
      </c>
      <c r="C1199" s="124">
        <v>0</v>
      </c>
      <c r="D1199" s="123"/>
      <c r="E1199" s="124">
        <v>7374.71</v>
      </c>
      <c r="F1199" s="309"/>
      <c r="G1199" s="309"/>
    </row>
    <row r="1200" spans="1:7" ht="12.75">
      <c r="A1200" s="118" t="s">
        <v>701</v>
      </c>
      <c r="B1200" s="118"/>
      <c r="C1200" s="119">
        <v>0</v>
      </c>
      <c r="D1200" s="119">
        <v>500000</v>
      </c>
      <c r="E1200" s="119">
        <v>4071.07</v>
      </c>
      <c r="F1200" s="176"/>
      <c r="G1200" s="176">
        <f t="shared" si="33"/>
        <v>0.8142140000000001</v>
      </c>
    </row>
    <row r="1201" spans="1:7" ht="12.75">
      <c r="A1201" s="121" t="s">
        <v>320</v>
      </c>
      <c r="B1201" s="121" t="s">
        <v>477</v>
      </c>
      <c r="C1201" s="122">
        <v>0</v>
      </c>
      <c r="D1201" s="122">
        <v>500000</v>
      </c>
      <c r="E1201" s="122">
        <v>4071.07</v>
      </c>
      <c r="F1201" s="308"/>
      <c r="G1201" s="308">
        <f t="shared" si="33"/>
        <v>0.8142140000000001</v>
      </c>
    </row>
    <row r="1202" spans="1:7" ht="12.75">
      <c r="A1202" s="121" t="s">
        <v>322</v>
      </c>
      <c r="B1202" s="121" t="s">
        <v>478</v>
      </c>
      <c r="C1202" s="122">
        <v>0</v>
      </c>
      <c r="D1202" s="122">
        <v>500000</v>
      </c>
      <c r="E1202" s="122">
        <v>4071.07</v>
      </c>
      <c r="F1202" s="308"/>
      <c r="G1202" s="308">
        <f t="shared" si="33"/>
        <v>0.8142140000000001</v>
      </c>
    </row>
    <row r="1203" spans="1:7" ht="12.75">
      <c r="A1203" s="123" t="s">
        <v>324</v>
      </c>
      <c r="B1203" s="123" t="s">
        <v>478</v>
      </c>
      <c r="C1203" s="124">
        <v>0</v>
      </c>
      <c r="D1203" s="123"/>
      <c r="E1203" s="124">
        <v>4071.07</v>
      </c>
      <c r="F1203" s="309"/>
      <c r="G1203" s="309"/>
    </row>
    <row r="1204" spans="1:7" ht="12.75">
      <c r="A1204" s="118" t="s">
        <v>702</v>
      </c>
      <c r="B1204" s="118"/>
      <c r="C1204" s="119">
        <v>0</v>
      </c>
      <c r="D1204" s="119">
        <v>0</v>
      </c>
      <c r="E1204" s="119">
        <v>37169.92</v>
      </c>
      <c r="F1204" s="176"/>
      <c r="G1204" s="176"/>
    </row>
    <row r="1205" spans="1:7" ht="12.75">
      <c r="A1205" s="121" t="s">
        <v>320</v>
      </c>
      <c r="B1205" s="121" t="s">
        <v>477</v>
      </c>
      <c r="C1205" s="122">
        <v>0</v>
      </c>
      <c r="D1205" s="122">
        <v>0</v>
      </c>
      <c r="E1205" s="122">
        <v>37169.92</v>
      </c>
      <c r="F1205" s="308"/>
      <c r="G1205" s="308"/>
    </row>
    <row r="1206" spans="1:7" ht="12.75">
      <c r="A1206" s="121" t="s">
        <v>322</v>
      </c>
      <c r="B1206" s="121" t="s">
        <v>478</v>
      </c>
      <c r="C1206" s="122">
        <v>0</v>
      </c>
      <c r="D1206" s="122">
        <v>0</v>
      </c>
      <c r="E1206" s="122">
        <v>37169.92</v>
      </c>
      <c r="F1206" s="308"/>
      <c r="G1206" s="308"/>
    </row>
    <row r="1207" spans="1:7" ht="12.75">
      <c r="A1207" s="123" t="s">
        <v>324</v>
      </c>
      <c r="B1207" s="123" t="s">
        <v>478</v>
      </c>
      <c r="C1207" s="124">
        <v>0</v>
      </c>
      <c r="D1207" s="123"/>
      <c r="E1207" s="124">
        <v>37169.92</v>
      </c>
      <c r="F1207" s="309"/>
      <c r="G1207" s="309"/>
    </row>
    <row r="1209" spans="1:4" ht="12.75">
      <c r="A1209" s="282"/>
      <c r="B1209" s="283" t="s">
        <v>818</v>
      </c>
      <c r="C1209" s="284"/>
      <c r="D1209" s="284"/>
    </row>
    <row r="1210" spans="1:4" ht="12.75">
      <c r="A1210" s="287" t="s">
        <v>819</v>
      </c>
      <c r="B1210" s="285"/>
      <c r="C1210" s="284"/>
      <c r="D1210" s="284"/>
    </row>
    <row r="1211" spans="1:4" ht="12.75">
      <c r="A1211" s="286"/>
      <c r="B1211" s="285"/>
      <c r="C1211" s="284"/>
      <c r="D1211" s="284"/>
    </row>
    <row r="1212" spans="1:5" ht="12.75">
      <c r="A1212" s="287"/>
      <c r="B1212" s="285"/>
      <c r="C1212" s="288"/>
      <c r="D1212" s="288"/>
      <c r="E1212" s="287" t="s">
        <v>839</v>
      </c>
    </row>
    <row r="1213" spans="1:5" ht="12.75">
      <c r="A1213" s="289"/>
      <c r="B1213" s="282"/>
      <c r="C1213"/>
      <c r="D1213"/>
      <c r="E1213" s="289" t="s">
        <v>846</v>
      </c>
    </row>
    <row r="1214" spans="1:4" ht="12.75">
      <c r="A1214" s="282"/>
      <c r="B1214" s="282"/>
      <c r="C1214"/>
      <c r="D1214"/>
    </row>
    <row r="1215" spans="1:4" ht="12.75">
      <c r="A1215" s="290" t="s">
        <v>833</v>
      </c>
      <c r="B1215" s="291"/>
      <c r="C1215"/>
      <c r="D1215"/>
    </row>
    <row r="1216" spans="1:4" ht="12.75">
      <c r="A1216" s="290" t="s">
        <v>841</v>
      </c>
      <c r="B1216" s="291"/>
      <c r="C1216"/>
      <c r="D1216"/>
    </row>
    <row r="1217" spans="1:4" ht="12.75">
      <c r="A1217" s="290" t="s">
        <v>845</v>
      </c>
      <c r="B1217" s="291"/>
      <c r="C1217"/>
      <c r="D1217"/>
    </row>
  </sheetData>
  <sheetProtection selectLockedCells="1" selectUnlockedCells="1"/>
  <printOptions/>
  <pageMargins left="0.45902777777777776" right="0.45902777777777776" top="1" bottom="0.6416666666666666" header="0.5118055555555555" footer="0.475"/>
  <pageSetup fitToHeight="0" fitToWidth="1" horizontalDpi="300" verticalDpi="300" orientation="landscape" r:id="rId1"/>
  <headerFooter alignWithMargins="0">
    <oddFooter>&amp;C&amp;"Times New Roman,Obično"&amp;12Stranica &amp;P od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abSelected="1" zoomScalePageLayoutView="0" workbookViewId="0" topLeftCell="A19">
      <selection activeCell="E38" sqref="E38"/>
    </sheetView>
  </sheetViews>
  <sheetFormatPr defaultColWidth="9.140625" defaultRowHeight="12.75"/>
  <cols>
    <col min="1" max="1" width="17.7109375" style="0" customWidth="1"/>
    <col min="2" max="2" width="35.140625" style="0" customWidth="1"/>
    <col min="3" max="3" width="8.7109375" style="0" bestFit="1" customWidth="1"/>
    <col min="4" max="4" width="14.00390625" style="0" bestFit="1" customWidth="1"/>
    <col min="5" max="5" width="19.57421875" style="0" bestFit="1" customWidth="1"/>
    <col min="6" max="6" width="24.28125" style="0" customWidth="1"/>
  </cols>
  <sheetData>
    <row r="1" spans="1:7" ht="15">
      <c r="A1" s="202" t="s">
        <v>705</v>
      </c>
      <c r="B1" s="203"/>
      <c r="C1" s="203"/>
      <c r="D1" s="203"/>
      <c r="E1" s="203"/>
      <c r="F1" s="203"/>
      <c r="G1" s="203"/>
    </row>
    <row r="2" spans="1:7" ht="15">
      <c r="A2" s="204" t="s">
        <v>706</v>
      </c>
      <c r="B2" s="203"/>
      <c r="C2" s="203"/>
      <c r="D2" s="203"/>
      <c r="E2" s="203"/>
      <c r="F2" s="203"/>
      <c r="G2" s="203"/>
    </row>
    <row r="3" spans="1:7" ht="15">
      <c r="A3" s="205"/>
      <c r="B3" s="206"/>
      <c r="C3" s="206"/>
      <c r="D3" s="206"/>
      <c r="E3" s="206"/>
      <c r="F3" s="206"/>
      <c r="G3" s="203"/>
    </row>
    <row r="4" spans="1:7" ht="15">
      <c r="A4" s="207" t="s">
        <v>707</v>
      </c>
      <c r="B4" s="206"/>
      <c r="C4" s="206"/>
      <c r="D4" s="206"/>
      <c r="E4" s="206"/>
      <c r="F4" s="206"/>
      <c r="G4" s="203"/>
    </row>
    <row r="5" spans="1:7" ht="15">
      <c r="A5" s="208" t="s">
        <v>838</v>
      </c>
      <c r="B5" s="206"/>
      <c r="C5" s="206"/>
      <c r="D5" s="206"/>
      <c r="E5" s="206"/>
      <c r="F5" s="206"/>
      <c r="G5" s="203"/>
    </row>
    <row r="6" spans="1:7" ht="15">
      <c r="A6" s="205"/>
      <c r="B6" s="206"/>
      <c r="C6" s="206"/>
      <c r="D6" s="206"/>
      <c r="E6" s="206"/>
      <c r="F6" s="206"/>
      <c r="G6" s="203"/>
    </row>
    <row r="7" spans="1:7" ht="15">
      <c r="A7" s="205" t="s">
        <v>708</v>
      </c>
      <c r="B7" s="206"/>
      <c r="C7" s="206"/>
      <c r="D7" s="206"/>
      <c r="E7" s="206"/>
      <c r="F7" s="206"/>
      <c r="G7" s="203"/>
    </row>
    <row r="8" spans="1:7" ht="15">
      <c r="A8" s="205"/>
      <c r="B8" s="206"/>
      <c r="C8" s="206"/>
      <c r="D8" s="206"/>
      <c r="E8" s="206"/>
      <c r="F8" s="206"/>
      <c r="G8" s="203"/>
    </row>
    <row r="9" spans="1:7" ht="15.75">
      <c r="A9" s="209" t="s">
        <v>709</v>
      </c>
      <c r="B9" s="209"/>
      <c r="C9" s="210"/>
      <c r="D9" s="211"/>
      <c r="E9" s="210"/>
      <c r="F9" s="210"/>
      <c r="G9" s="203"/>
    </row>
    <row r="10" spans="1:7" ht="15">
      <c r="A10" s="210"/>
      <c r="B10" s="210"/>
      <c r="C10" s="210"/>
      <c r="D10" s="210"/>
      <c r="E10" s="210"/>
      <c r="F10" s="210"/>
      <c r="G10" s="203"/>
    </row>
    <row r="11" spans="1:7" ht="15">
      <c r="A11" s="212" t="s">
        <v>710</v>
      </c>
      <c r="B11" s="205"/>
      <c r="C11" s="205"/>
      <c r="D11" s="205"/>
      <c r="E11" s="205"/>
      <c r="F11" s="205"/>
      <c r="G11" s="203"/>
    </row>
    <row r="12" spans="1:7" ht="15">
      <c r="A12" s="205" t="s">
        <v>711</v>
      </c>
      <c r="B12" s="213"/>
      <c r="C12" s="213"/>
      <c r="D12" s="213"/>
      <c r="E12" s="213"/>
      <c r="F12" s="213"/>
      <c r="G12" s="203"/>
    </row>
    <row r="13" spans="1:7" ht="15">
      <c r="A13" s="213"/>
      <c r="B13" s="213"/>
      <c r="C13" s="213"/>
      <c r="D13" s="213"/>
      <c r="E13" s="213"/>
      <c r="F13" s="213"/>
      <c r="G13" s="203"/>
    </row>
    <row r="14" spans="1:6" ht="12.75">
      <c r="A14" s="214" t="s">
        <v>712</v>
      </c>
      <c r="B14" s="214" t="s">
        <v>713</v>
      </c>
      <c r="C14" s="214" t="s">
        <v>714</v>
      </c>
      <c r="D14" s="215" t="s">
        <v>715</v>
      </c>
      <c r="E14" s="214" t="s">
        <v>716</v>
      </c>
      <c r="F14" s="215" t="s">
        <v>717</v>
      </c>
    </row>
    <row r="15" spans="1:6" ht="33.75">
      <c r="A15" s="216" t="s">
        <v>718</v>
      </c>
      <c r="B15" s="216" t="s">
        <v>719</v>
      </c>
      <c r="C15" s="217">
        <v>15000</v>
      </c>
      <c r="D15" s="218" t="s">
        <v>720</v>
      </c>
      <c r="E15" s="219" t="s">
        <v>721</v>
      </c>
      <c r="F15" s="219" t="s">
        <v>834</v>
      </c>
    </row>
    <row r="16" spans="1:6" ht="22.5">
      <c r="A16" s="216" t="s">
        <v>722</v>
      </c>
      <c r="B16" s="220" t="s">
        <v>723</v>
      </c>
      <c r="C16" s="217">
        <v>5000</v>
      </c>
      <c r="D16" s="218" t="s">
        <v>724</v>
      </c>
      <c r="E16" s="219" t="s">
        <v>725</v>
      </c>
      <c r="F16" s="219" t="s">
        <v>726</v>
      </c>
    </row>
    <row r="17" spans="1:6" ht="22.5">
      <c r="A17" s="216" t="s">
        <v>727</v>
      </c>
      <c r="B17" s="220" t="s">
        <v>723</v>
      </c>
      <c r="C17" s="217">
        <v>5000</v>
      </c>
      <c r="D17" s="218" t="s">
        <v>728</v>
      </c>
      <c r="E17" s="219" t="s">
        <v>721</v>
      </c>
      <c r="F17" s="219" t="s">
        <v>729</v>
      </c>
    </row>
    <row r="18" spans="1:6" ht="33.75">
      <c r="A18" s="216" t="s">
        <v>730</v>
      </c>
      <c r="B18" s="216" t="s">
        <v>731</v>
      </c>
      <c r="C18" s="217">
        <v>1000</v>
      </c>
      <c r="D18" s="218" t="s">
        <v>732</v>
      </c>
      <c r="E18" s="219" t="s">
        <v>721</v>
      </c>
      <c r="F18" s="219" t="s">
        <v>733</v>
      </c>
    </row>
    <row r="19" spans="1:6" ht="22.5">
      <c r="A19" s="216" t="s">
        <v>734</v>
      </c>
      <c r="B19" s="220" t="s">
        <v>723</v>
      </c>
      <c r="C19" s="217">
        <v>3000</v>
      </c>
      <c r="D19" s="218" t="s">
        <v>735</v>
      </c>
      <c r="E19" s="219" t="s">
        <v>721</v>
      </c>
      <c r="F19" s="219" t="s">
        <v>736</v>
      </c>
    </row>
    <row r="20" spans="1:6" ht="22.5">
      <c r="A20" s="216" t="s">
        <v>737</v>
      </c>
      <c r="B20" s="220" t="s">
        <v>738</v>
      </c>
      <c r="C20" s="217">
        <v>2091.8</v>
      </c>
      <c r="D20" s="218" t="s">
        <v>728</v>
      </c>
      <c r="E20" s="219" t="s">
        <v>739</v>
      </c>
      <c r="F20" s="219" t="s">
        <v>740</v>
      </c>
    </row>
    <row r="21" spans="1:6" ht="28.5" customHeight="1">
      <c r="A21" s="216" t="s">
        <v>741</v>
      </c>
      <c r="B21" s="220" t="s">
        <v>723</v>
      </c>
      <c r="C21" s="217">
        <v>5000</v>
      </c>
      <c r="D21" s="218" t="s">
        <v>742</v>
      </c>
      <c r="E21" s="219" t="s">
        <v>721</v>
      </c>
      <c r="F21" s="219" t="s">
        <v>837</v>
      </c>
    </row>
    <row r="22" spans="1:6" ht="22.5">
      <c r="A22" s="216" t="s">
        <v>705</v>
      </c>
      <c r="B22" s="216" t="s">
        <v>743</v>
      </c>
      <c r="C22" s="217">
        <v>1992</v>
      </c>
      <c r="D22" s="218" t="s">
        <v>744</v>
      </c>
      <c r="E22" s="219" t="s">
        <v>739</v>
      </c>
      <c r="F22" s="219" t="s">
        <v>745</v>
      </c>
    </row>
    <row r="23" spans="1:6" ht="22.5">
      <c r="A23" s="216" t="s">
        <v>746</v>
      </c>
      <c r="B23" s="220" t="s">
        <v>747</v>
      </c>
      <c r="C23" s="217">
        <v>10000</v>
      </c>
      <c r="D23" s="218" t="s">
        <v>748</v>
      </c>
      <c r="E23" s="219" t="s">
        <v>721</v>
      </c>
      <c r="F23" s="219" t="s">
        <v>749</v>
      </c>
    </row>
    <row r="24" spans="1:6" ht="22.5">
      <c r="A24" s="216" t="s">
        <v>750</v>
      </c>
      <c r="B24" s="220" t="s">
        <v>751</v>
      </c>
      <c r="C24" s="217">
        <v>10000</v>
      </c>
      <c r="D24" s="218" t="s">
        <v>752</v>
      </c>
      <c r="E24" s="219" t="s">
        <v>721</v>
      </c>
      <c r="F24" s="219" t="s">
        <v>753</v>
      </c>
    </row>
    <row r="25" spans="1:6" ht="22.5">
      <c r="A25" s="216" t="s">
        <v>754</v>
      </c>
      <c r="B25" s="220" t="s">
        <v>755</v>
      </c>
      <c r="C25" s="217">
        <v>41000</v>
      </c>
      <c r="D25" s="218" t="s">
        <v>756</v>
      </c>
      <c r="E25" s="219" t="s">
        <v>721</v>
      </c>
      <c r="F25" s="219" t="s">
        <v>757</v>
      </c>
    </row>
    <row r="26" spans="1:6" ht="22.5">
      <c r="A26" s="216" t="s">
        <v>758</v>
      </c>
      <c r="B26" s="216" t="s">
        <v>759</v>
      </c>
      <c r="C26" s="217">
        <v>2000</v>
      </c>
      <c r="D26" s="218" t="s">
        <v>760</v>
      </c>
      <c r="E26" s="219" t="s">
        <v>721</v>
      </c>
      <c r="F26" s="219" t="s">
        <v>761</v>
      </c>
    </row>
    <row r="27" spans="1:6" ht="22.5">
      <c r="A27" s="220" t="s">
        <v>762</v>
      </c>
      <c r="B27" s="220" t="s">
        <v>747</v>
      </c>
      <c r="C27" s="217">
        <v>3000</v>
      </c>
      <c r="D27" s="218" t="s">
        <v>763</v>
      </c>
      <c r="E27" s="219" t="s">
        <v>721</v>
      </c>
      <c r="F27" s="219" t="s">
        <v>764</v>
      </c>
    </row>
    <row r="28" spans="1:6" ht="22.5">
      <c r="A28" s="216" t="s">
        <v>734</v>
      </c>
      <c r="B28" s="220" t="s">
        <v>723</v>
      </c>
      <c r="C28" s="217">
        <v>2000</v>
      </c>
      <c r="D28" s="218" t="s">
        <v>765</v>
      </c>
      <c r="E28" s="219" t="s">
        <v>721</v>
      </c>
      <c r="F28" s="219" t="s">
        <v>766</v>
      </c>
    </row>
    <row r="29" spans="1:6" ht="22.5">
      <c r="A29" s="216" t="s">
        <v>767</v>
      </c>
      <c r="B29" s="220" t="s">
        <v>768</v>
      </c>
      <c r="C29" s="217">
        <v>3000</v>
      </c>
      <c r="D29" s="218" t="s">
        <v>769</v>
      </c>
      <c r="E29" s="219" t="s">
        <v>721</v>
      </c>
      <c r="F29" s="219" t="s">
        <v>770</v>
      </c>
    </row>
    <row r="30" spans="1:6" ht="22.5">
      <c r="A30" s="216" t="s">
        <v>705</v>
      </c>
      <c r="B30" s="216" t="s">
        <v>771</v>
      </c>
      <c r="C30" s="217">
        <v>3718.75</v>
      </c>
      <c r="D30" s="218" t="s">
        <v>772</v>
      </c>
      <c r="E30" s="219" t="s">
        <v>773</v>
      </c>
      <c r="F30" s="219" t="s">
        <v>774</v>
      </c>
    </row>
    <row r="31" spans="1:6" ht="22.5">
      <c r="A31" s="216" t="s">
        <v>775</v>
      </c>
      <c r="B31" s="220" t="s">
        <v>723</v>
      </c>
      <c r="C31" s="217">
        <v>3000</v>
      </c>
      <c r="D31" s="218" t="s">
        <v>772</v>
      </c>
      <c r="E31" s="219" t="s">
        <v>721</v>
      </c>
      <c r="F31" s="219" t="s">
        <v>836</v>
      </c>
    </row>
    <row r="32" spans="1:6" ht="45">
      <c r="A32" s="216" t="s">
        <v>776</v>
      </c>
      <c r="B32" s="216" t="s">
        <v>777</v>
      </c>
      <c r="C32" s="217">
        <v>2000</v>
      </c>
      <c r="D32" s="218" t="s">
        <v>778</v>
      </c>
      <c r="E32" s="219" t="s">
        <v>721</v>
      </c>
      <c r="F32" s="219" t="s">
        <v>835</v>
      </c>
    </row>
    <row r="33" spans="1:6" ht="12.75">
      <c r="A33" s="221"/>
      <c r="B33" s="221"/>
      <c r="C33" s="221"/>
      <c r="D33" s="221"/>
      <c r="E33" s="221"/>
      <c r="F33" s="213"/>
    </row>
    <row r="34" spans="1:6" ht="12.75">
      <c r="A34" s="205"/>
      <c r="B34" s="222" t="s">
        <v>779</v>
      </c>
      <c r="C34" s="223">
        <f>SUM(C15:C32)</f>
        <v>117802.55</v>
      </c>
      <c r="D34" s="213"/>
      <c r="E34" s="224"/>
      <c r="F34" s="213"/>
    </row>
    <row r="35" spans="1:6" ht="12.75">
      <c r="A35" s="213"/>
      <c r="B35" s="213"/>
      <c r="C35" s="225"/>
      <c r="D35" s="213"/>
      <c r="E35" s="213"/>
      <c r="F35" s="213"/>
    </row>
    <row r="36" spans="1:6" ht="12.75">
      <c r="A36" s="213"/>
      <c r="B36" s="213"/>
      <c r="C36" s="225"/>
      <c r="D36" s="213"/>
      <c r="E36" s="226" t="s">
        <v>780</v>
      </c>
      <c r="F36" s="213"/>
    </row>
    <row r="37" spans="1:6" ht="15.75">
      <c r="A37" s="213"/>
      <c r="B37" s="213"/>
      <c r="C37" s="225"/>
      <c r="D37" s="213"/>
      <c r="E37" s="227"/>
      <c r="F37" s="213"/>
    </row>
    <row r="38" spans="1:6" ht="12.75">
      <c r="A38" s="213"/>
      <c r="B38" s="213"/>
      <c r="C38" s="221"/>
      <c r="D38" s="228"/>
      <c r="E38" s="226" t="s">
        <v>781</v>
      </c>
      <c r="F38" s="213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Dunja Buljan</dc:creator>
  <cp:keywords/>
  <dc:description/>
  <cp:lastModifiedBy>Lara Rakušić Ivanković</cp:lastModifiedBy>
  <cp:lastPrinted>2017-09-01T13:15:49Z</cp:lastPrinted>
  <dcterms:created xsi:type="dcterms:W3CDTF">2017-07-24T11:12:54Z</dcterms:created>
  <dcterms:modified xsi:type="dcterms:W3CDTF">2017-11-06T06:54:13Z</dcterms:modified>
  <cp:category/>
  <cp:version/>
  <cp:contentType/>
  <cp:contentStatus/>
</cp:coreProperties>
</file>